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F0492E2A-12E9-4A89-9C98-C9BEB1F009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307020 - Plynofikace kotelny" sheetId="2" r:id="rId2"/>
  </sheets>
  <definedNames>
    <definedName name="_xlnm._FilterDatabase" localSheetId="1" hidden="1">'307020 - Plynofikace kotelny'!$C$142:$K$351</definedName>
    <definedName name="_xlnm.Print_Titles" localSheetId="1">'307020 - Plynofikace kotelny'!$142:$142</definedName>
    <definedName name="_xlnm.Print_Titles" localSheetId="0">'Rekapitulace stavby'!$92:$92</definedName>
    <definedName name="_xlnm.Print_Area" localSheetId="1">'307020 - Plynofikace kotelny'!$C$4:$J$76,'307020 - Plynofikace kotelny'!$C$82:$J$124,'307020 - Plynofikace kotelny'!$C$130:$K$351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351" i="2"/>
  <c r="BH351" i="2"/>
  <c r="BG351" i="2"/>
  <c r="BF351" i="2"/>
  <c r="T351" i="2"/>
  <c r="T350" i="2"/>
  <c r="R351" i="2"/>
  <c r="R350" i="2" s="1"/>
  <c r="P351" i="2"/>
  <c r="P350" i="2"/>
  <c r="BI349" i="2"/>
  <c r="BH349" i="2"/>
  <c r="BG349" i="2"/>
  <c r="BF349" i="2"/>
  <c r="T349" i="2"/>
  <c r="T348" i="2" s="1"/>
  <c r="R349" i="2"/>
  <c r="R348" i="2"/>
  <c r="P349" i="2"/>
  <c r="P348" i="2" s="1"/>
  <c r="BI347" i="2"/>
  <c r="BH347" i="2"/>
  <c r="BG347" i="2"/>
  <c r="BF347" i="2"/>
  <c r="T347" i="2"/>
  <c r="T346" i="2"/>
  <c r="R347" i="2"/>
  <c r="R346" i="2" s="1"/>
  <c r="P347" i="2"/>
  <c r="P346" i="2" s="1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T341" i="2"/>
  <c r="R342" i="2"/>
  <c r="R341" i="2" s="1"/>
  <c r="P342" i="2"/>
  <c r="P341" i="2" s="1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T332" i="2" s="1"/>
  <c r="R333" i="2"/>
  <c r="R332" i="2" s="1"/>
  <c r="P333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T301" i="2"/>
  <c r="R302" i="2"/>
  <c r="R301" i="2"/>
  <c r="P302" i="2"/>
  <c r="P301" i="2" s="1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T186" i="2"/>
  <c r="R187" i="2"/>
  <c r="R186" i="2"/>
  <c r="P187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J140" i="2"/>
  <c r="J139" i="2"/>
  <c r="F139" i="2"/>
  <c r="F137" i="2"/>
  <c r="E135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337" i="2"/>
  <c r="J317" i="2"/>
  <c r="J306" i="2"/>
  <c r="BK274" i="2"/>
  <c r="J218" i="2"/>
  <c r="J206" i="2"/>
  <c r="BK174" i="2"/>
  <c r="J337" i="2"/>
  <c r="J322" i="2"/>
  <c r="BK285" i="2"/>
  <c r="J255" i="2"/>
  <c r="J230" i="2"/>
  <c r="BK209" i="2"/>
  <c r="BK158" i="2"/>
  <c r="J331" i="2"/>
  <c r="J298" i="2"/>
  <c r="BK266" i="2"/>
  <c r="J232" i="2"/>
  <c r="J174" i="2"/>
  <c r="J148" i="2"/>
  <c r="J330" i="2"/>
  <c r="J308" i="2"/>
  <c r="BK289" i="2"/>
  <c r="J270" i="2"/>
  <c r="J233" i="2"/>
  <c r="BK216" i="2"/>
  <c r="BK194" i="2"/>
  <c r="J149" i="2"/>
  <c r="BK308" i="2"/>
  <c r="J274" i="2"/>
  <c r="BK241" i="2"/>
  <c r="J204" i="2"/>
  <c r="J171" i="2"/>
  <c r="J309" i="2"/>
  <c r="J272" i="2"/>
  <c r="BK231" i="2"/>
  <c r="J194" i="2"/>
  <c r="BK151" i="2"/>
  <c r="J289" i="2"/>
  <c r="J338" i="2"/>
  <c r="BK298" i="2"/>
  <c r="BK273" i="2"/>
  <c r="BK253" i="2"/>
  <c r="J222" i="2"/>
  <c r="BK185" i="2"/>
  <c r="J151" i="2"/>
  <c r="BK344" i="2"/>
  <c r="J321" i="2"/>
  <c r="BK307" i="2"/>
  <c r="J282" i="2"/>
  <c r="J268" i="2"/>
  <c r="BK250" i="2"/>
  <c r="BK217" i="2"/>
  <c r="BK177" i="2"/>
  <c r="J152" i="2"/>
  <c r="BK331" i="2"/>
  <c r="BK310" i="2"/>
  <c r="J258" i="2"/>
  <c r="J245" i="2"/>
  <c r="J201" i="2"/>
  <c r="BK157" i="2"/>
  <c r="BK312" i="2"/>
  <c r="BK272" i="2"/>
  <c r="BK225" i="2"/>
  <c r="BK181" i="2"/>
  <c r="BK167" i="2"/>
  <c r="J347" i="2"/>
  <c r="J318" i="2"/>
  <c r="BK293" i="2"/>
  <c r="J273" i="2"/>
  <c r="J241" i="2"/>
  <c r="J217" i="2"/>
  <c r="BK198" i="2"/>
  <c r="BK161" i="2"/>
  <c r="BK330" i="2"/>
  <c r="BK275" i="2"/>
  <c r="J253" i="2"/>
  <c r="BK235" i="2"/>
  <c r="J185" i="2"/>
  <c r="J168" i="2"/>
  <c r="J302" i="2"/>
  <c r="J263" i="2"/>
  <c r="J224" i="2"/>
  <c r="J160" i="2"/>
  <c r="BK311" i="2"/>
  <c r="BK277" i="2"/>
  <c r="BK248" i="2"/>
  <c r="J221" i="2"/>
  <c r="J178" i="2"/>
  <c r="J238" i="2"/>
  <c r="BK207" i="2"/>
  <c r="J167" i="2"/>
  <c r="BK318" i="2"/>
  <c r="BK261" i="2"/>
  <c r="BK240" i="2"/>
  <c r="BK202" i="2"/>
  <c r="J154" i="2"/>
  <c r="J283" i="2"/>
  <c r="BK243" i="2"/>
  <c r="J170" i="2"/>
  <c r="J313" i="2"/>
  <c r="J294" i="2"/>
  <c r="BK256" i="2"/>
  <c r="BK204" i="2"/>
  <c r="BK163" i="2"/>
  <c r="BK351" i="2"/>
  <c r="BK302" i="2"/>
  <c r="BK271" i="2"/>
  <c r="BK239" i="2"/>
  <c r="J193" i="2"/>
  <c r="BK164" i="2"/>
  <c r="J351" i="2"/>
  <c r="J325" i="2"/>
  <c r="BK281" i="2"/>
  <c r="J264" i="2"/>
  <c r="BK246" i="2"/>
  <c r="J215" i="2"/>
  <c r="BK201" i="2"/>
  <c r="BK171" i="2"/>
  <c r="J336" i="2"/>
  <c r="BK320" i="2"/>
  <c r="BK264" i="2"/>
  <c r="BK244" i="2"/>
  <c r="J212" i="2"/>
  <c r="J207" i="2"/>
  <c r="J161" i="2"/>
  <c r="BK336" i="2"/>
  <c r="J305" i="2"/>
  <c r="BK269" i="2"/>
  <c r="J235" i="2"/>
  <c r="J202" i="2"/>
  <c r="BK180" i="2"/>
  <c r="BK165" i="2"/>
  <c r="BK340" i="2"/>
  <c r="J315" i="2"/>
  <c r="J292" i="2"/>
  <c r="J285" i="2"/>
  <c r="BK259" i="2"/>
  <c r="J231" i="2"/>
  <c r="J214" i="2"/>
  <c r="J199" i="2"/>
  <c r="J159" i="2"/>
  <c r="BK147" i="2"/>
  <c r="J297" i="2"/>
  <c r="J260" i="2"/>
  <c r="BK213" i="2"/>
  <c r="J180" i="2"/>
  <c r="J158" i="2"/>
  <c r="J277" i="2"/>
  <c r="J248" i="2"/>
  <c r="J197" i="2"/>
  <c r="BK155" i="2"/>
  <c r="BK309" i="2"/>
  <c r="J287" i="2"/>
  <c r="BK237" i="2"/>
  <c r="BK221" i="2"/>
  <c r="J181" i="2"/>
  <c r="J157" i="2"/>
  <c r="BK349" i="2"/>
  <c r="BK297" i="2"/>
  <c r="J256" i="2"/>
  <c r="BK236" i="2"/>
  <c r="BK212" i="2"/>
  <c r="BK176" i="2"/>
  <c r="BK160" i="2"/>
  <c r="J333" i="2"/>
  <c r="J320" i="2"/>
  <c r="J311" i="2"/>
  <c r="J286" i="2"/>
  <c r="BK263" i="2"/>
  <c r="J225" i="2"/>
  <c r="J192" i="2"/>
  <c r="BK156" i="2"/>
  <c r="J323" i="2"/>
  <c r="J288" i="2"/>
  <c r="BK254" i="2"/>
  <c r="J236" i="2"/>
  <c r="BK195" i="2"/>
  <c r="BK339" i="2"/>
  <c r="BK314" i="2"/>
  <c r="J279" i="2"/>
  <c r="J243" i="2"/>
  <c r="J196" i="2"/>
  <c r="BK170" i="2"/>
  <c r="BK338" i="2"/>
  <c r="J314" i="2"/>
  <c r="BK295" i="2"/>
  <c r="BK286" i="2"/>
  <c r="J252" i="2"/>
  <c r="J226" i="2"/>
  <c r="BK200" i="2"/>
  <c r="J184" i="2"/>
  <c r="BK148" i="2"/>
  <c r="BK304" i="2"/>
  <c r="BK270" i="2"/>
  <c r="J244" i="2"/>
  <c r="J211" i="2"/>
  <c r="BK175" i="2"/>
  <c r="J284" i="2"/>
  <c r="BK267" i="2"/>
  <c r="J216" i="2"/>
  <c r="J191" i="2"/>
  <c r="J335" i="2"/>
  <c r="BK306" i="2"/>
  <c r="BK268" i="2"/>
  <c r="J250" i="2"/>
  <c r="J198" i="2"/>
  <c r="BK168" i="2"/>
  <c r="BK149" i="2"/>
  <c r="BK321" i="2"/>
  <c r="BK294" i="2"/>
  <c r="BK260" i="2"/>
  <c r="BK230" i="2"/>
  <c r="BK197" i="2"/>
  <c r="BK172" i="2"/>
  <c r="BK146" i="2"/>
  <c r="BK347" i="2"/>
  <c r="BK326" i="2"/>
  <c r="J312" i="2"/>
  <c r="J296" i="2"/>
  <c r="BK276" i="2"/>
  <c r="BK247" i="2"/>
  <c r="BK208" i="2"/>
  <c r="J182" i="2"/>
  <c r="J146" i="2"/>
  <c r="BK327" i="2"/>
  <c r="J291" i="2"/>
  <c r="J271" i="2"/>
  <c r="J240" i="2"/>
  <c r="BK211" i="2"/>
  <c r="J183" i="2"/>
  <c r="J155" i="2"/>
  <c r="BK317" i="2"/>
  <c r="J293" i="2"/>
  <c r="J239" i="2"/>
  <c r="BK206" i="2"/>
  <c r="J172" i="2"/>
  <c r="AS94" i="1"/>
  <c r="J324" i="2"/>
  <c r="J304" i="2"/>
  <c r="J278" i="2"/>
  <c r="BK245" i="2"/>
  <c r="J220" i="2"/>
  <c r="J177" i="2"/>
  <c r="J342" i="2"/>
  <c r="J281" i="2"/>
  <c r="BK249" i="2"/>
  <c r="BK215" i="2"/>
  <c r="BK187" i="2"/>
  <c r="J164" i="2"/>
  <c r="J276" i="2"/>
  <c r="BK238" i="2"/>
  <c r="BK193" i="2"/>
  <c r="BK316" i="2"/>
  <c r="BK265" i="2"/>
  <c r="BK233" i="2"/>
  <c r="BK184" i="2"/>
  <c r="J156" i="2"/>
  <c r="BK333" i="2"/>
  <c r="BK283" i="2"/>
  <c r="J249" i="2"/>
  <c r="BK218" i="2"/>
  <c r="BK159" i="2"/>
  <c r="J345" i="2"/>
  <c r="BK313" i="2"/>
  <c r="J299" i="2"/>
  <c r="BK278" i="2"/>
  <c r="J259" i="2"/>
  <c r="BK229" i="2"/>
  <c r="J203" i="2"/>
  <c r="BK173" i="2"/>
  <c r="BK324" i="2"/>
  <c r="J290" i="2"/>
  <c r="J262" i="2"/>
  <c r="J247" i="2"/>
  <c r="J228" i="2"/>
  <c r="BK199" i="2"/>
  <c r="J344" i="2"/>
  <c r="BK315" i="2"/>
  <c r="BK284" i="2"/>
  <c r="J251" i="2"/>
  <c r="J200" i="2"/>
  <c r="J169" i="2"/>
  <c r="J147" i="2"/>
  <c r="BK345" i="2"/>
  <c r="J316" i="2"/>
  <c r="BK296" i="2"/>
  <c r="BK288" i="2"/>
  <c r="J266" i="2"/>
  <c r="BK223" i="2"/>
  <c r="J208" i="2"/>
  <c r="J190" i="2"/>
  <c r="J339" i="2"/>
  <c r="J295" i="2"/>
  <c r="J257" i="2"/>
  <c r="J237" i="2"/>
  <c r="BK191" i="2"/>
  <c r="BK162" i="2"/>
  <c r="BK282" i="2"/>
  <c r="BK251" i="2"/>
  <c r="J209" i="2"/>
  <c r="BK178" i="2"/>
  <c r="J310" i="2"/>
  <c r="J269" i="2"/>
  <c r="BK226" i="2"/>
  <c r="BK182" i="2"/>
  <c r="BK169" i="2"/>
  <c r="BK152" i="2"/>
  <c r="BK322" i="2"/>
  <c r="BK290" i="2"/>
  <c r="J254" i="2"/>
  <c r="BK228" i="2"/>
  <c r="J195" i="2"/>
  <c r="J165" i="2"/>
  <c r="J349" i="2"/>
  <c r="J327" i="2"/>
  <c r="BK300" i="2"/>
  <c r="J275" i="2"/>
  <c r="BK258" i="2"/>
  <c r="J213" i="2"/>
  <c r="J175" i="2"/>
  <c r="J340" i="2"/>
  <c r="J300" i="2"/>
  <c r="J267" i="2"/>
  <c r="BK252" i="2"/>
  <c r="J229" i="2"/>
  <c r="BK196" i="2"/>
  <c r="BK154" i="2"/>
  <c r="J326" i="2"/>
  <c r="BK292" i="2"/>
  <c r="J265" i="2"/>
  <c r="BK222" i="2"/>
  <c r="BK192" i="2"/>
  <c r="BK153" i="2"/>
  <c r="BK342" i="2"/>
  <c r="BK305" i="2"/>
  <c r="BK291" i="2"/>
  <c r="BK279" i="2"/>
  <c r="J246" i="2"/>
  <c r="BK224" i="2"/>
  <c r="BK203" i="2"/>
  <c r="J163" i="2"/>
  <c r="BK335" i="2"/>
  <c r="BK287" i="2"/>
  <c r="BK255" i="2"/>
  <c r="BK214" i="2"/>
  <c r="BK183" i="2"/>
  <c r="J307" i="2"/>
  <c r="J261" i="2"/>
  <c r="BK220" i="2"/>
  <c r="J173" i="2"/>
  <c r="BK325" i="2"/>
  <c r="BK299" i="2"/>
  <c r="BK262" i="2"/>
  <c r="J223" i="2"/>
  <c r="BK190" i="2"/>
  <c r="J176" i="2"/>
  <c r="J153" i="2"/>
  <c r="BK323" i="2"/>
  <c r="BK257" i="2"/>
  <c r="BK232" i="2"/>
  <c r="J187" i="2"/>
  <c r="J162" i="2"/>
  <c r="T166" i="2" l="1"/>
  <c r="T242" i="2"/>
  <c r="R334" i="2"/>
  <c r="R150" i="2"/>
  <c r="T189" i="2"/>
  <c r="R242" i="2"/>
  <c r="R329" i="2"/>
  <c r="P145" i="2"/>
  <c r="T145" i="2"/>
  <c r="BK166" i="2"/>
  <c r="J166" i="2" s="1"/>
  <c r="J100" i="2" s="1"/>
  <c r="BK179" i="2"/>
  <c r="J179" i="2"/>
  <c r="J101" i="2"/>
  <c r="P189" i="2"/>
  <c r="P205" i="2"/>
  <c r="P210" i="2"/>
  <c r="P219" i="2"/>
  <c r="P227" i="2"/>
  <c r="T227" i="2"/>
  <c r="P234" i="2"/>
  <c r="R234" i="2"/>
  <c r="R280" i="2"/>
  <c r="BK303" i="2"/>
  <c r="J303" i="2" s="1"/>
  <c r="J113" i="2" s="1"/>
  <c r="BK319" i="2"/>
  <c r="J319" i="2" s="1"/>
  <c r="J114" i="2" s="1"/>
  <c r="T329" i="2"/>
  <c r="P334" i="2"/>
  <c r="P343" i="2"/>
  <c r="P328" i="2" s="1"/>
  <c r="P150" i="2"/>
  <c r="P166" i="2"/>
  <c r="R179" i="2"/>
  <c r="BK189" i="2"/>
  <c r="T205" i="2"/>
  <c r="BK219" i="2"/>
  <c r="J219" i="2" s="1"/>
  <c r="J107" i="2" s="1"/>
  <c r="T219" i="2"/>
  <c r="R227" i="2"/>
  <c r="BK234" i="2"/>
  <c r="J234" i="2"/>
  <c r="J109" i="2"/>
  <c r="T234" i="2"/>
  <c r="BK280" i="2"/>
  <c r="J280" i="2"/>
  <c r="J111" i="2" s="1"/>
  <c r="P303" i="2"/>
  <c r="R319" i="2"/>
  <c r="BK329" i="2"/>
  <c r="J329" i="2"/>
  <c r="J116" i="2"/>
  <c r="T334" i="2"/>
  <c r="T343" i="2"/>
  <c r="BK145" i="2"/>
  <c r="J145" i="2" s="1"/>
  <c r="J98" i="2" s="1"/>
  <c r="R145" i="2"/>
  <c r="T150" i="2"/>
  <c r="T179" i="2"/>
  <c r="BK205" i="2"/>
  <c r="J205" i="2"/>
  <c r="J105" i="2" s="1"/>
  <c r="R205" i="2"/>
  <c r="R210" i="2"/>
  <c r="R219" i="2"/>
  <c r="BK242" i="2"/>
  <c r="J242" i="2"/>
  <c r="J110" i="2" s="1"/>
  <c r="T280" i="2"/>
  <c r="T303" i="2"/>
  <c r="P319" i="2"/>
  <c r="P329" i="2"/>
  <c r="BK334" i="2"/>
  <c r="J334" i="2"/>
  <c r="J118" i="2" s="1"/>
  <c r="R343" i="2"/>
  <c r="BK150" i="2"/>
  <c r="J150" i="2" s="1"/>
  <c r="J99" i="2" s="1"/>
  <c r="R166" i="2"/>
  <c r="P179" i="2"/>
  <c r="R189" i="2"/>
  <c r="BK210" i="2"/>
  <c r="J210" i="2"/>
  <c r="J106" i="2" s="1"/>
  <c r="T210" i="2"/>
  <c r="BK227" i="2"/>
  <c r="J227" i="2"/>
  <c r="J108" i="2"/>
  <c r="P242" i="2"/>
  <c r="P280" i="2"/>
  <c r="R303" i="2"/>
  <c r="T319" i="2"/>
  <c r="BK343" i="2"/>
  <c r="J343" i="2"/>
  <c r="J120" i="2"/>
  <c r="BK301" i="2"/>
  <c r="J301" i="2"/>
  <c r="J112" i="2" s="1"/>
  <c r="BK348" i="2"/>
  <c r="J348" i="2" s="1"/>
  <c r="J122" i="2" s="1"/>
  <c r="BK350" i="2"/>
  <c r="J350" i="2"/>
  <c r="J123" i="2"/>
  <c r="BK186" i="2"/>
  <c r="J186" i="2" s="1"/>
  <c r="J102" i="2" s="1"/>
  <c r="BK332" i="2"/>
  <c r="J332" i="2" s="1"/>
  <c r="J117" i="2" s="1"/>
  <c r="BK341" i="2"/>
  <c r="J341" i="2"/>
  <c r="J119" i="2"/>
  <c r="BK346" i="2"/>
  <c r="J346" i="2"/>
  <c r="J121" i="2" s="1"/>
  <c r="J137" i="2"/>
  <c r="BE148" i="2"/>
  <c r="BE156" i="2"/>
  <c r="BE177" i="2"/>
  <c r="BE178" i="2"/>
  <c r="BE183" i="2"/>
  <c r="BE191" i="2"/>
  <c r="BE204" i="2"/>
  <c r="BE206" i="2"/>
  <c r="BE214" i="2"/>
  <c r="BE216" i="2"/>
  <c r="BE224" i="2"/>
  <c r="BE225" i="2"/>
  <c r="BE245" i="2"/>
  <c r="BE295" i="2"/>
  <c r="BE308" i="2"/>
  <c r="BE310" i="2"/>
  <c r="BE347" i="2"/>
  <c r="E133" i="2"/>
  <c r="BE159" i="2"/>
  <c r="BE164" i="2"/>
  <c r="BE165" i="2"/>
  <c r="BE170" i="2"/>
  <c r="BE174" i="2"/>
  <c r="BE187" i="2"/>
  <c r="BE200" i="2"/>
  <c r="BE217" i="2"/>
  <c r="BE221" i="2"/>
  <c r="BE228" i="2"/>
  <c r="BE230" i="2"/>
  <c r="BE231" i="2"/>
  <c r="BE252" i="2"/>
  <c r="BE253" i="2"/>
  <c r="BE254" i="2"/>
  <c r="BE258" i="2"/>
  <c r="BE260" i="2"/>
  <c r="BE271" i="2"/>
  <c r="BE275" i="2"/>
  <c r="BE278" i="2"/>
  <c r="BE279" i="2"/>
  <c r="BE281" i="2"/>
  <c r="BE282" i="2"/>
  <c r="BE291" i="2"/>
  <c r="BE314" i="2"/>
  <c r="BE322" i="2"/>
  <c r="BE324" i="2"/>
  <c r="BE327" i="2"/>
  <c r="BE330" i="2"/>
  <c r="BE157" i="2"/>
  <c r="BE163" i="2"/>
  <c r="BE176" i="2"/>
  <c r="BE181" i="2"/>
  <c r="BE182" i="2"/>
  <c r="BE203" i="2"/>
  <c r="BE207" i="2"/>
  <c r="BE246" i="2"/>
  <c r="BE259" i="2"/>
  <c r="BE269" i="2"/>
  <c r="BE270" i="2"/>
  <c r="BE287" i="2"/>
  <c r="BE296" i="2"/>
  <c r="BE298" i="2"/>
  <c r="BE305" i="2"/>
  <c r="BE149" i="2"/>
  <c r="BE173" i="2"/>
  <c r="BE199" i="2"/>
  <c r="BE222" i="2"/>
  <c r="BE226" i="2"/>
  <c r="BE239" i="2"/>
  <c r="BE251" i="2"/>
  <c r="BE266" i="2"/>
  <c r="BE267" i="2"/>
  <c r="BE268" i="2"/>
  <c r="BE286" i="2"/>
  <c r="BE293" i="2"/>
  <c r="BE299" i="2"/>
  <c r="BE300" i="2"/>
  <c r="BE302" i="2"/>
  <c r="BE326" i="2"/>
  <c r="BE337" i="2"/>
  <c r="BE338" i="2"/>
  <c r="F140" i="2"/>
  <c r="BE155" i="2"/>
  <c r="BE158" i="2"/>
  <c r="BE168" i="2"/>
  <c r="BE169" i="2"/>
  <c r="BE175" i="2"/>
  <c r="BE185" i="2"/>
  <c r="BE201" i="2"/>
  <c r="BE212" i="2"/>
  <c r="BE229" i="2"/>
  <c r="BE236" i="2"/>
  <c r="BE249" i="2"/>
  <c r="BE250" i="2"/>
  <c r="BE264" i="2"/>
  <c r="BE283" i="2"/>
  <c r="BE311" i="2"/>
  <c r="BE312" i="2"/>
  <c r="BE320" i="2"/>
  <c r="BE321" i="2"/>
  <c r="BE331" i="2"/>
  <c r="BE333" i="2"/>
  <c r="BE339" i="2"/>
  <c r="BE344" i="2"/>
  <c r="BE351" i="2"/>
  <c r="BE184" i="2"/>
  <c r="BE190" i="2"/>
  <c r="BE208" i="2"/>
  <c r="BE209" i="2"/>
  <c r="BE223" i="2"/>
  <c r="BE237" i="2"/>
  <c r="BE247" i="2"/>
  <c r="BE261" i="2"/>
  <c r="BE262" i="2"/>
  <c r="BE263" i="2"/>
  <c r="BE274" i="2"/>
  <c r="BE285" i="2"/>
  <c r="BE288" i="2"/>
  <c r="BE307" i="2"/>
  <c r="BE313" i="2"/>
  <c r="BE323" i="2"/>
  <c r="BE340" i="2"/>
  <c r="BE146" i="2"/>
  <c r="BE147" i="2"/>
  <c r="BE151" i="2"/>
  <c r="BE152" i="2"/>
  <c r="BE162" i="2"/>
  <c r="BE167" i="2"/>
  <c r="BE171" i="2"/>
  <c r="BE172" i="2"/>
  <c r="BE180" i="2"/>
  <c r="BE192" i="2"/>
  <c r="BE193" i="2"/>
  <c r="BE194" i="2"/>
  <c r="BE198" i="2"/>
  <c r="BE202" i="2"/>
  <c r="BE213" i="2"/>
  <c r="BE215" i="2"/>
  <c r="BE218" i="2"/>
  <c r="BE220" i="2"/>
  <c r="BE232" i="2"/>
  <c r="BE257" i="2"/>
  <c r="BE265" i="2"/>
  <c r="BE276" i="2"/>
  <c r="BE294" i="2"/>
  <c r="BE297" i="2"/>
  <c r="BE306" i="2"/>
  <c r="BE315" i="2"/>
  <c r="BE316" i="2"/>
  <c r="BE317" i="2"/>
  <c r="BE318" i="2"/>
  <c r="BE325" i="2"/>
  <c r="BE153" i="2"/>
  <c r="BE154" i="2"/>
  <c r="BE160" i="2"/>
  <c r="BE161" i="2"/>
  <c r="BE195" i="2"/>
  <c r="BE196" i="2"/>
  <c r="BE197" i="2"/>
  <c r="BE211" i="2"/>
  <c r="BE233" i="2"/>
  <c r="BE235" i="2"/>
  <c r="BE238" i="2"/>
  <c r="BE240" i="2"/>
  <c r="BE241" i="2"/>
  <c r="BE243" i="2"/>
  <c r="BE244" i="2"/>
  <c r="BE248" i="2"/>
  <c r="BE255" i="2"/>
  <c r="BE256" i="2"/>
  <c r="BE272" i="2"/>
  <c r="BE273" i="2"/>
  <c r="BE277" i="2"/>
  <c r="BE284" i="2"/>
  <c r="BE289" i="2"/>
  <c r="BE290" i="2"/>
  <c r="BE292" i="2"/>
  <c r="BE304" i="2"/>
  <c r="BE309" i="2"/>
  <c r="BE335" i="2"/>
  <c r="BE336" i="2"/>
  <c r="BE342" i="2"/>
  <c r="BE345" i="2"/>
  <c r="BE349" i="2"/>
  <c r="F35" i="2"/>
  <c r="BB95" i="1" s="1"/>
  <c r="BB94" i="1" s="1"/>
  <c r="W31" i="1" s="1"/>
  <c r="F34" i="2"/>
  <c r="BA95" i="1" s="1"/>
  <c r="BA94" i="1" s="1"/>
  <c r="AW94" i="1" s="1"/>
  <c r="AK30" i="1" s="1"/>
  <c r="F37" i="2"/>
  <c r="BD95" i="1" s="1"/>
  <c r="BD94" i="1" s="1"/>
  <c r="W33" i="1" s="1"/>
  <c r="J34" i="2"/>
  <c r="AW95" i="1"/>
  <c r="F36" i="2"/>
  <c r="BC95" i="1"/>
  <c r="BC94" i="1"/>
  <c r="AY94" i="1" s="1"/>
  <c r="P144" i="2" l="1"/>
  <c r="T144" i="2"/>
  <c r="T188" i="2"/>
  <c r="R144" i="2"/>
  <c r="T328" i="2"/>
  <c r="BK188" i="2"/>
  <c r="J188" i="2" s="1"/>
  <c r="J103" i="2" s="1"/>
  <c r="R188" i="2"/>
  <c r="P188" i="2"/>
  <c r="R328" i="2"/>
  <c r="J189" i="2"/>
  <c r="J104" i="2"/>
  <c r="BK144" i="2"/>
  <c r="J144" i="2" s="1"/>
  <c r="J97" i="2" s="1"/>
  <c r="BK328" i="2"/>
  <c r="J328" i="2"/>
  <c r="J115" i="2" s="1"/>
  <c r="W30" i="1"/>
  <c r="F33" i="2"/>
  <c r="AZ95" i="1" s="1"/>
  <c r="AZ94" i="1" s="1"/>
  <c r="W29" i="1" s="1"/>
  <c r="W32" i="1"/>
  <c r="J33" i="2"/>
  <c r="AV95" i="1" s="1"/>
  <c r="AT95" i="1" s="1"/>
  <c r="AX94" i="1"/>
  <c r="R143" i="2" l="1"/>
  <c r="T143" i="2"/>
  <c r="P143" i="2"/>
  <c r="AU95" i="1"/>
  <c r="BK143" i="2"/>
  <c r="J143" i="2"/>
  <c r="J96" i="2"/>
  <c r="AU94" i="1"/>
  <c r="AV94" i="1"/>
  <c r="AK29" i="1"/>
  <c r="J30" i="2" l="1"/>
  <c r="AG95" i="1"/>
  <c r="AG94" i="1"/>
  <c r="AK26" i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<sst xmlns="http://schemas.openxmlformats.org/spreadsheetml/2006/main" count="3177" uniqueCount="919">
  <si>
    <t>Export Komplet</t>
  </si>
  <si>
    <t/>
  </si>
  <si>
    <t>2.0</t>
  </si>
  <si>
    <t>ZAMOK</t>
  </si>
  <si>
    <t>False</t>
  </si>
  <si>
    <t>{70bbb6ee-0e2a-4ab8-ac26-ed42062782d2}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</si>
  <si>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</si>
  <si>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</si>
  <si>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</si>
  <si>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</si>
  <si>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</si>
  <si>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</si>
  <si>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</si>
  <si>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</si>
  <si>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307020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</si>
  <si>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</si>
  <si>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</si>
  <si>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ČZA v Humpolci-Dusilov-objekt haly pro praktické vyučování-plynofikace kotelny</t>
  </si>
  <si>
    <t>KSO:</t>
  </si>
  <si>
    <t>CC-CZ:</t>
  </si>
  <si>
    <t>Místo:</t>
  </si>
  <si>
    <t>Humpolec</t>
  </si>
  <si>
    <t>Datum:</t>
  </si>
  <si>
    <t>1. 11. 2024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</si>
  <si>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</si>
  <si>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</si>
  <si>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</si>
  <si>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</si>
  <si>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</si>
  <si>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</si>
  <si>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</si>
  <si>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</si>
  <si>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</si>
  <si>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28073088</t>
  </si>
  <si>
    <t>MO-VE-RE s.r.o.</t>
  </si>
  <si>
    <t>CZ 28073088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</si>
  <si>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</si>
  <si>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</si>
  <si>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</si>
  <si>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</si>
  <si>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</si>
  <si>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</si>
  <si>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</si>
  <si>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</si>
  <si>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</si>
  <si>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</si>
  <si>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</si>
  <si>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</si>
  <si>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</si>
  <si>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</si>
  <si>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</si>
  <si>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</si>
  <si>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</si>
  <si>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</si>
  <si>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</si>
  <si>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</si>
  <si>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</si>
  <si>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</si>
  <si>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</si>
  <si>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</si>
  <si>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</si>
  <si>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</si>
  <si>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</si>
  <si>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</si>
  <si>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</si>
  <si>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</si>
  <si>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</si>
  <si>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</si>
  <si>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</si>
  <si>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</si>
  <si>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</si>
  <si>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</si>
  <si>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</si>
  <si>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</si>
  <si>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</si>
  <si>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</si>
  <si>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</si>
  <si>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</si>
  <si>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</si>
  <si>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</si>
  <si>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</si>
  <si>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</si>
  <si>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</si>
  <si>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</si>
  <si>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Plynofikace kotelny</t>
  </si>
  <si>
    <t>STA</t>
  </si>
  <si>
    <t>1</t>
  </si>
  <si>
    <t>{0670197f-4001-4b36-b20f-f58d3c4dccc7}</t>
  </si>
  <si>
    <t>2</t>
  </si>
  <si>
    <t>KRYCÍ LIST SOUPISU PRACÍ</t>
  </si>
  <si>
    <t>Objekt:</t>
  </si>
  <si>
    <t>307020 - Plynofikace kotelny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</si>
  <si>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</si>
  <si>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</si>
  <si>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</si>
  <si>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</si>
  <si>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</si>
  <si>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</si>
  <si>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</si>
  <si>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</si>
  <si>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</si>
  <si>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</si>
  <si>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</si>
  <si>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</si>
  <si>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</si>
  <si>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 xml:space="preserve">    727 - Zdravotechnika - požární ochrana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</si>
  <si>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</si>
  <si>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</si>
  <si>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</si>
  <si>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</si>
  <si>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</si>
  <si>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</si>
  <si>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</si>
  <si>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771 - Podlahy z dlaždic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</si>
  <si>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</si>
  <si>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</si>
  <si>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</si>
  <si>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</si>
  <si>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</si>
  <si>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</si>
  <si>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</si>
  <si>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</si>
  <si>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</si>
  <si>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</si>
  <si>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</si>
  <si>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</si>
  <si>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</si>
  <si>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</si>
  <si>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</si>
  <si>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</si>
  <si>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</si>
  <si>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</si>
  <si>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</si>
  <si>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</si>
  <si>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</si>
  <si>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</si>
  <si>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</si>
  <si>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</si>
  <si>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</si>
  <si>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</si>
  <si>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</si>
  <si>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</si>
  <si>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</si>
  <si>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389842411</t>
  </si>
  <si>
    <t>Komín jednoprůduchový nerezový s izolovanými nerezovými vložkami s nehořlavou izolační rohoží tloušťky 50 mm komínové těleso výšky 3 m komín včetně založení na stěně na patních konzolách, délky vyložení do 450 mm, světlý průměr vložky 15 cm</t>
  </si>
  <si>
    <t>soubor</t>
  </si>
  <si>
    <t>CS ÚRS 2024 02</t>
  </si>
  <si>
    <t>4</t>
  </si>
  <si>
    <t>-145457600</t>
  </si>
  <si>
    <t>389842501</t>
  </si>
  <si>
    <t>Komín jednoprůduchový nerezový s izolovanými nerezovými vložkami s nehořlavou izolační rohoží tloušťky 50 mm komínové těleso výšky 3 m Příplatek k ceně za každý další i započatý metr výšky komínového tělesa přes 3 m bez uchycení ke stěně komínu nebo svislého kouřovodu světlý průměr vložky 15 cm</t>
  </si>
  <si>
    <t>m</t>
  </si>
  <si>
    <t>1964836400</t>
  </si>
  <si>
    <t>389842521</t>
  </si>
  <si>
    <t>Komín jednoprůduchový nerezový s izolovanými nerezovými vložkami s nehořlavou izolační rohoží tloušťky 50 mm komínové těleso výšky 3 m Příplatek k ceně za každý další i započatý metr výšky komínového tělesa přes 3 m uchycení komínu nebo svislého kouřovodu do lůžka na konzolách, délky vyložení do 250 mm, světlý průměr vložky do 15 cm</t>
  </si>
  <si>
    <t>1692064830</t>
  </si>
  <si>
    <t>389842601</t>
  </si>
  <si>
    <t>Komín jednoprůduchový nerezový s izolovanými nerezovými vložkami s nehořlavou izolační rohoží tloušťky 50 mm ukončení komínového tělesa komínu na fasádě kónickou hlavicí, světlý průměr vložky 15 cm</t>
  </si>
  <si>
    <t>kus</t>
  </si>
  <si>
    <t>-1665154324</t>
  </si>
  <si>
    <t>6</t>
  </si>
  <si>
    <t>Úpravy povrchů, podlahy a osazování výplní</t>
  </si>
  <si>
    <t>5</t>
  </si>
  <si>
    <t>611131101</t>
  </si>
  <si>
    <t>Podkladní a spojovací vrstva vnitřních omítaných ploch cementový postřik nanášený ručně celoplošně stropů</t>
  </si>
  <si>
    <t>m2</t>
  </si>
  <si>
    <t>-984018017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</si>
  <si>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</si>
  <si>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</si>
  <si>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-1689633722</t>
  </si>
  <si>
    <t>7</t>
  </si>
  <si>
    <t>611321191</t>
  </si>
  <si>
    <t>Omítka vápenocementová vnitřních ploch nanášená ručně Příplatek k cenám za každých dalších i započatých 5 mm tloušťky omítky přes 10 mm stropů</t>
  </si>
  <si>
    <t>-1693399032</t>
  </si>
  <si>
    <t>8</t>
  </si>
  <si>
    <t>612131101</t>
  </si>
  <si>
    <t>Podkladní a spojovací vrstva vnitřních omítaných ploch cementový postřik nanášený ručně celoplošně stěn</t>
  </si>
  <si>
    <t>1827793140</t>
  </si>
  <si>
    <t>9</t>
  </si>
  <si>
    <t>612321141</t>
  </si>
  <si>
    <t>Omítka vápenocementová vnitřních ploch nanášená ručně dvouvrstvá, tloušťky jádrové omítky do 10 mm a tloušťky štuku do 3 mm štuková svislých konstrukcí stěn</t>
  </si>
  <si>
    <t>1947712382</t>
  </si>
  <si>
    <t>10</t>
  </si>
  <si>
    <t>612321191</t>
  </si>
  <si>
    <t>Omítka vápenocementová vnitřních ploch nanášená ručně Příplatek k cenám za každých dalších i započatých 5 mm tloušťky omítky přes 10 mm stěn</t>
  </si>
  <si>
    <t>1733116110</t>
  </si>
  <si>
    <t>11</t>
  </si>
  <si>
    <t>619991001</t>
  </si>
  <si>
    <t>Zakrytí vnitřních ploch před znečištěním fólií včetně pozdějšího odkrytí podlah</t>
  </si>
  <si>
    <t>1567635282</t>
  </si>
  <si>
    <t>619991011</t>
  </si>
  <si>
    <t>Zakrytí vnitřních ploch před znečištěním fólií včetně pozdějšího odkrytí samostatných konstrukcí a prvků</t>
  </si>
  <si>
    <t>296157179</t>
  </si>
  <si>
    <t>13</t>
  </si>
  <si>
    <t>619991021</t>
  </si>
  <si>
    <t>Zakrytí vnitřních ploch před znečištěním páskou včetně pozdějšího odlepení rámů oken a dveří, keramických soklů</t>
  </si>
  <si>
    <t>-380200049</t>
  </si>
  <si>
    <t>14</t>
  </si>
  <si>
    <t>622131101</t>
  </si>
  <si>
    <t>Podkladní a spojovací vrstva vnějších omítaných ploch cementový postřik nanášený ručně celoplošně stěn</t>
  </si>
  <si>
    <t>427043041</t>
  </si>
  <si>
    <t>15</t>
  </si>
  <si>
    <t>622142001</t>
  </si>
  <si>
    <t>Pletivo vnějších ploch v ploše nebo pruzích, na plném podkladu sklovláknité vtlačené do tmelu stěn</t>
  </si>
  <si>
    <t>1784875504</t>
  </si>
  <si>
    <t>16</t>
  </si>
  <si>
    <t>622151011</t>
  </si>
  <si>
    <t>Penetrační nátěr vnějších pastovitých tenkovrstvých omítek silikátový stěn</t>
  </si>
  <si>
    <t>1222754615</t>
  </si>
  <si>
    <t>17</t>
  </si>
  <si>
    <t>622221131</t>
  </si>
  <si>
    <t>Montáž kontaktního zateplení lepením a mechanickým kotvením z desek z minerální vlny s kolmou orientací vláken (dodávka ve specifikaci) na vnější stěny, na podklad betonový nebo z lehčeného betonu, z tvárnic keramických nebo vápenopískových, tloušťky desek přes 120 do 160 mm</t>
  </si>
  <si>
    <t>986082472</t>
  </si>
  <si>
    <t>18</t>
  </si>
  <si>
    <t>M</t>
  </si>
  <si>
    <t>63151532</t>
  </si>
  <si>
    <t>deska tepelně izolační minerální kontaktních fasád kolmé vlákno λ=0,040-0,041 tl 140mm</t>
  </si>
  <si>
    <t>-127754828</t>
  </si>
  <si>
    <t>19</t>
  </si>
  <si>
    <t>622521012</t>
  </si>
  <si>
    <t>Omítka tenkovrstvá silikátová vnějších ploch probarvená bez penetrace zatíraná (škrábaná ), zrnitost 1,5 mm stěn</t>
  </si>
  <si>
    <t>310105789</t>
  </si>
  <si>
    <t>Ostatní konstrukce a práce, bourání</t>
  </si>
  <si>
    <t>20</t>
  </si>
  <si>
    <t>941221111</t>
  </si>
  <si>
    <t>Lešení řadové rámové těžké pracovní s podlahami s provozním zatížením tř. 4 do 300 kg/m2 šířky tř. SW09 od 0,9 do 1,2 m, výšky do 10 m montáž</t>
  </si>
  <si>
    <t>-1745403633</t>
  </si>
  <si>
    <t>941221211</t>
  </si>
  <si>
    <t>Lešení řadové rámové těžké pracovní s podlahami s provozním zatížením tř. 4 do 300 kg/m2 šířky tř. SW09 od 0,9 do 1,2 m, výšky do 10 m příplatek k ceně za každý den použití</t>
  </si>
  <si>
    <t>-821431217</t>
  </si>
  <si>
    <t>22</t>
  </si>
  <si>
    <t>941221311</t>
  </si>
  <si>
    <t>Odborná prohlídka lešení řadového rámového těžkého pracovního s podlahami s provozním zatížením tř. 4 do 300 kg/m2 šířky tř. SW09 od 0,9 do 1,2 m výšky do 25 m, celkové plochy do 500 m2 nezakrytého</t>
  </si>
  <si>
    <t>-657418695</t>
  </si>
  <si>
    <t>23</t>
  </si>
  <si>
    <t>941221811</t>
  </si>
  <si>
    <t>Lešení řadové rámové těžké pracovní s podlahami s provozním zatížením tř. 4 do 300 kg/m2 šířky tř. SW09 od 0,9 do 1,2 m, výšky do 10 m demontáž</t>
  </si>
  <si>
    <t>-328360669</t>
  </si>
  <si>
    <t>24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</si>
  <si>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</si>
  <si>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</si>
  <si>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-1594573782</t>
  </si>
  <si>
    <t>25</t>
  </si>
  <si>
    <t>965081213</t>
  </si>
  <si>
    <t>Bourání podlah z dlaždic bez podkladního lože nebo mazaniny, s jakoukoliv výplní spár keramických nebo xylolitových tl. do 10 mm, plochy přes 1 m2</t>
  </si>
  <si>
    <t>2128767082</t>
  </si>
  <si>
    <t>26</t>
  </si>
  <si>
    <t>965081611</t>
  </si>
  <si>
    <t>Odsekání soklíků včetně otlučení podkladní omítky až na zdivo rovných</t>
  </si>
  <si>
    <t>-1454213254</t>
  </si>
  <si>
    <t>27</t>
  </si>
  <si>
    <t>9660711111</t>
  </si>
  <si>
    <t>Demontáž nerezového komínu</t>
  </si>
  <si>
    <t>t</t>
  </si>
  <si>
    <t>951504405</t>
  </si>
  <si>
    <t>28</t>
  </si>
  <si>
    <t>978013191</t>
  </si>
  <si>
    <t>Otlučení vápenných nebo vápenocementových omítek vnitřních ploch stěn s vyškrabáním spar, s očištěním zdiva, v rozsahu přes 50 do 100 %</t>
  </si>
  <si>
    <t>-1581083651</t>
  </si>
  <si>
    <t>29</t>
  </si>
  <si>
    <t>978011191</t>
  </si>
  <si>
    <t>Otlučení vápenných nebo vápenocementových omítek vnitřních ploch stropů, v rozsahu přes 50 do 100 %</t>
  </si>
  <si>
    <t>357157032</t>
  </si>
  <si>
    <t>30</t>
  </si>
  <si>
    <t>993111111</t>
  </si>
  <si>
    <t>Dovoz a odvoz lešení včetně naložení a složení řadového, na vzdálenost do 10 km</t>
  </si>
  <si>
    <t>1470769090</t>
  </si>
  <si>
    <t>31</t>
  </si>
  <si>
    <t>993111119</t>
  </si>
  <si>
    <t>Dovoz a odvoz lešení včetně naložení a složení řadového, na vzdálenost Příplatek k ceně za každých dalších i započatých 10 km přes 10 km</t>
  </si>
  <si>
    <t>-1103192535</t>
  </si>
  <si>
    <t>997</t>
  </si>
  <si>
    <t>Přesun sutě</t>
  </si>
  <si>
    <t>32</t>
  </si>
  <si>
    <t>997013001</t>
  </si>
  <si>
    <t>Vyklizení ulehlé suti na vzdálenost do 3 m od okraje vyklízeného prostoru nebo s naložením na dopravní prostředek z prostorů o půdorysné ploše do 15 m2 z výšky (hloubky) do 2 m</t>
  </si>
  <si>
    <t>m3</t>
  </si>
  <si>
    <t>-819483203</t>
  </si>
  <si>
    <t>33</t>
  </si>
  <si>
    <t>997013011</t>
  </si>
  <si>
    <t>Vyklizení ulehlé suti na vzdálenost do 3 m od okraje vyklízeného prostoru nebo s naložením na dopravní prostředek z prostorů o půdorysné ploše přes 15 m2 z výšky (hloubky) do 2 m</t>
  </si>
  <si>
    <t>-1770759661</t>
  </si>
  <si>
    <t>34</t>
  </si>
  <si>
    <t>997013151</t>
  </si>
  <si>
    <t>Vnitrostaveništní doprava suti a vybouraných hmot vodorovně do 50 m s naložením s omezením mechanizace pro budovy a haly výšky do 6 m</t>
  </si>
  <si>
    <t>664787163</t>
  </si>
  <si>
    <t>35</t>
  </si>
  <si>
    <t>997013501</t>
  </si>
  <si>
    <t>Odvoz suti a vybouraných hmot na skládku nebo meziskládku se složením, na vzdálenost do 1 km</t>
  </si>
  <si>
    <t>1979100535</t>
  </si>
  <si>
    <t>36</t>
  </si>
  <si>
    <t>997013509</t>
  </si>
  <si>
    <t>Odvoz suti a vybouraných hmot na skládku nebo meziskládku se složením, na vzdálenost Příplatek k ceně za každý další započatý 1 km přes 1 km</t>
  </si>
  <si>
    <t>1537315513</t>
  </si>
  <si>
    <t>37</t>
  </si>
  <si>
    <t>997013631</t>
  </si>
  <si>
    <t>Poplatek za uložení stavebního odpadu na skládce (skládkovné) směsného stavebního a demoličního zatříděného do Katalogu odpadů pod kódem 17 09 04</t>
  </si>
  <si>
    <t>140361836</t>
  </si>
  <si>
    <t>998</t>
  </si>
  <si>
    <t>Přesun hmot</t>
  </si>
  <si>
    <t>38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</si>
  <si>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</si>
  <si>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</si>
  <si>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-602607300</t>
  </si>
  <si>
    <t>PSV</t>
  </si>
  <si>
    <t>Práce a dodávky PSV</t>
  </si>
  <si>
    <t>723</t>
  </si>
  <si>
    <t>Zdravotechnika - vnitřní plynovod</t>
  </si>
  <si>
    <t>39</t>
  </si>
  <si>
    <t>723160204</t>
  </si>
  <si>
    <t>Přípojky k plynoměrům spojované na závit bez ochozu G 1"</t>
  </si>
  <si>
    <t>87735094</t>
  </si>
  <si>
    <t>40</t>
  </si>
  <si>
    <t>723160334</t>
  </si>
  <si>
    <t>Přípojky k plynoměrům rozpěrky přípojek G 1"</t>
  </si>
  <si>
    <t>584045027</t>
  </si>
  <si>
    <t>41</t>
  </si>
  <si>
    <t>723170114</t>
  </si>
  <si>
    <t>Potrubí z plastových trub Pe100 spojovaných elektrotvarovkami PN 0,4 MPa (SDR 11) D 32 x 3,0 mm</t>
  </si>
  <si>
    <t>1203525387</t>
  </si>
  <si>
    <t>42</t>
  </si>
  <si>
    <t>723181024</t>
  </si>
  <si>
    <t>Potrubí z měděných trubek tvrdých, spojovaných lisováním Ø 28/1,5</t>
  </si>
  <si>
    <t>1405161434</t>
  </si>
  <si>
    <t>43</t>
  </si>
  <si>
    <t>723190253</t>
  </si>
  <si>
    <t>Přípojky plynovodní ke strojům a zařízením z trubek vyvedení a upevnění plynovodních výpustek na potrubí DN 25</t>
  </si>
  <si>
    <t>-1604377856</t>
  </si>
  <si>
    <t>44</t>
  </si>
  <si>
    <t>723230104</t>
  </si>
  <si>
    <t>Armatury se dvěma závity s protipožární armaturou PN 5 kulové uzávěry přímé závity vnitřní G 1" FF</t>
  </si>
  <si>
    <t>-708246439</t>
  </si>
  <si>
    <t>45</t>
  </si>
  <si>
    <t>7232321231</t>
  </si>
  <si>
    <t>Armatury se dvěma závity nízkotlaké regulátory tlaku plynu pro zemní plyn G 3/4"</t>
  </si>
  <si>
    <t>-1973536679</t>
  </si>
  <si>
    <t>46</t>
  </si>
  <si>
    <t>723233003</t>
  </si>
  <si>
    <t>Armatury se dvěma závity plynové filtry těleso hliník PN 6 do 80°C G 1"</t>
  </si>
  <si>
    <t>917767036</t>
  </si>
  <si>
    <t>47</t>
  </si>
  <si>
    <t>723234351</t>
  </si>
  <si>
    <t>Armatury se dvěma závity středotlaké regulátory tlaku plynu zařízení pro regulátory plynu skříňka</t>
  </si>
  <si>
    <t>27925176</t>
  </si>
  <si>
    <t>48</t>
  </si>
  <si>
    <t>723239103</t>
  </si>
  <si>
    <t>Armatury se dvěma závity montáž armatur se dvěma závity ostatních typů G 1"</t>
  </si>
  <si>
    <t>-550232698</t>
  </si>
  <si>
    <t>49</t>
  </si>
  <si>
    <t>40565122</t>
  </si>
  <si>
    <t>ventil elektromagnetický na plyn bez proudu uzavřen přímo řízený T 80°C G 1"</t>
  </si>
  <si>
    <t>1874208624</t>
  </si>
  <si>
    <t>50</t>
  </si>
  <si>
    <t>723261912</t>
  </si>
  <si>
    <t>Montáž plynoměrů při rekonstrukci plynoinstalací s odvzdušněním a odzkoušením maximální průtok Q (m3/h) 6 m3/h</t>
  </si>
  <si>
    <t>-64374310</t>
  </si>
  <si>
    <t>51</t>
  </si>
  <si>
    <t>38822269</t>
  </si>
  <si>
    <t>plynoměr membránový nízkotlaký se šroubením Qmax 6m3/h, PN 0,05MPa, rozteč 100</t>
  </si>
  <si>
    <t>-9973173</t>
  </si>
  <si>
    <t>52</t>
  </si>
  <si>
    <t>998723211</t>
  </si>
  <si>
    <t>Přesun hmot pro vnitřní plynovod stanovený procentní sazbou (%) z ceny vodorovná dopravní vzdálenost do 50 m s omezením mechanizace v objektech výšky do 6 m</t>
  </si>
  <si>
    <t>%</t>
  </si>
  <si>
    <t>1056926320</t>
  </si>
  <si>
    <t>53</t>
  </si>
  <si>
    <t>998723311</t>
  </si>
  <si>
    <t>Přesun hmot pro vnitřní plynovod stanovený procentní sazbou (%) z ceny vodorovná dopravní vzdálenost do 50 m ruční (bez užití mechanizace) v objektech výšky do 6 m</t>
  </si>
  <si>
    <t>-244973268</t>
  </si>
  <si>
    <t>727</t>
  </si>
  <si>
    <t>Zdravotechnika - požární ochrana</t>
  </si>
  <si>
    <t>54</t>
  </si>
  <si>
    <t>727111005</t>
  </si>
  <si>
    <t>Protipožární trubní ucpávky ocelového potrubí bez izolace prostup stěnou tloušťky 100 mm požární odolnost EI 120 DN 80</t>
  </si>
  <si>
    <t>515810818</t>
  </si>
  <si>
    <t>55</t>
  </si>
  <si>
    <t>727111010</t>
  </si>
  <si>
    <t>Protipožární trubní ucpávky ocelového potrubí bez izolace prostup stěnou tloušťky 100 mm požární odolnost EI 120 DN 250</t>
  </si>
  <si>
    <t>1076901294</t>
  </si>
  <si>
    <t>56</t>
  </si>
  <si>
    <t>998727211</t>
  </si>
  <si>
    <t>Přesun hmot pro protipožární ochranu stanovený procentní sazbou (%) z ceny vodorovná dopravní vzdálenost do 50 m s omezením mechanizace v objektech výšky do 6 m</t>
  </si>
  <si>
    <t>-2130760599</t>
  </si>
  <si>
    <t>57</t>
  </si>
  <si>
    <t>998727311</t>
  </si>
  <si>
    <t>Přesun hmot pro protipožární ochranu stanovený procentní sazbou (%) z ceny vodorovná dopravní vzdálenost do 50 m ruční (bez užití mechanizace) v objektech výšky do 6 m</t>
  </si>
  <si>
    <t>153656925</t>
  </si>
  <si>
    <t>731</t>
  </si>
  <si>
    <t>Ústřední vytápění - kotelny</t>
  </si>
  <si>
    <t>58</t>
  </si>
  <si>
    <t>731200816</t>
  </si>
  <si>
    <t>Demontáž kotlů ocelových na tuhá paliva, o výkonu přes 40 do 60 kW</t>
  </si>
  <si>
    <t>-1697103885</t>
  </si>
  <si>
    <t>59</t>
  </si>
  <si>
    <t>731244010</t>
  </si>
  <si>
    <t>Kotel ocelový závěsný na plyn kondenzační o výkonu 6,6-49,9 kW pro vytápění včetně expanzní nádoby a pojistného ventilu</t>
  </si>
  <si>
    <t>1177797076</t>
  </si>
  <si>
    <t>60</t>
  </si>
  <si>
    <t>731341140</t>
  </si>
  <si>
    <t>Hadice napouštěcí pryžové Ø 20/28</t>
  </si>
  <si>
    <t>-1506303557</t>
  </si>
  <si>
    <t>61</t>
  </si>
  <si>
    <t>731391811</t>
  </si>
  <si>
    <t>Vypuštění vody z kotlů do kanalizace samospádem o výhřevné ploše kotlů do 5 m2</t>
  </si>
  <si>
    <t>396483417</t>
  </si>
  <si>
    <t>62</t>
  </si>
  <si>
    <t>731810401</t>
  </si>
  <si>
    <t>Nucené odtahy spalin od kondenzačních kotlů odděleným potrubím (dvoutrubkový systém) vedeným vodorovně vnější stěnou přívod spalovacího vzduchu, průměru 80 mm</t>
  </si>
  <si>
    <t>-1881210664</t>
  </si>
  <si>
    <t>63</t>
  </si>
  <si>
    <t>731810411</t>
  </si>
  <si>
    <t>Nucené odtahy spalin od kondenzačních kotlů odděleným potrubím (dvoutrubkový systém) vedeným vodorovně vnější stěnou odvod spalin, průměru 80 mm</t>
  </si>
  <si>
    <t>-545055172</t>
  </si>
  <si>
    <t>64</t>
  </si>
  <si>
    <t>998731211</t>
  </si>
  <si>
    <t>Přesun hmot pro kotelny stanovený procentní sazbou (%) z ceny vodorovná dopravní vzdálenost do 50 m základní v objektech výšky do 6 m</t>
  </si>
  <si>
    <t>-1559045878</t>
  </si>
  <si>
    <t>65</t>
  </si>
  <si>
    <t>998731311</t>
  </si>
  <si>
    <t>Přesun hmot pro kotelny stanovený procentní sazbou (%) z ceny vodorovná dopravní vzdálenost do 50 m ruční (bez užití mechanizace) v objektech výšky do 6 m</t>
  </si>
  <si>
    <t>1284299893</t>
  </si>
  <si>
    <t>732</t>
  </si>
  <si>
    <t>Ústřední vytápění - strojovny</t>
  </si>
  <si>
    <t>66</t>
  </si>
  <si>
    <t>732199100</t>
  </si>
  <si>
    <t>Montáž štítků orientačních</t>
  </si>
  <si>
    <t>-1242290746</t>
  </si>
  <si>
    <t>67</t>
  </si>
  <si>
    <t>732490102</t>
  </si>
  <si>
    <t>Montáž ostatních zařízení pro odvod kondenzátu kotle sifonu</t>
  </si>
  <si>
    <t>-1793413507</t>
  </si>
  <si>
    <t>68</t>
  </si>
  <si>
    <t>48481003</t>
  </si>
  <si>
    <t>sifon pro odvod kondenzátu</t>
  </si>
  <si>
    <t>-1993115962</t>
  </si>
  <si>
    <t>69</t>
  </si>
  <si>
    <t>732490103</t>
  </si>
  <si>
    <t>Montáž ostatních zařízení pro odvod kondenzátu kotle hadice</t>
  </si>
  <si>
    <t>-1986872543</t>
  </si>
  <si>
    <t>70</t>
  </si>
  <si>
    <t>48481004</t>
  </si>
  <si>
    <t>hadice pro odvod kondenzátu</t>
  </si>
  <si>
    <t>-1972658223</t>
  </si>
  <si>
    <t>71</t>
  </si>
  <si>
    <t>998732211</t>
  </si>
  <si>
    <t>Přesun hmot pro strojovny stanovený procentní sazbou (%) z ceny vodorovná dopravní vzdálenost do 50 m s omezením mechanizace v objektech výšky do 6 m</t>
  </si>
  <si>
    <t>-1800704926</t>
  </si>
  <si>
    <t>72</t>
  </si>
  <si>
    <t>998732311</t>
  </si>
  <si>
    <t>Přesun hmot pro strojovny stanovený procentní sazbou (%) z ceny vodorovná dopravní vzdálenost do 50 m ruční (bez užití mechanizace) v objektech výšky do 6 m</t>
  </si>
  <si>
    <t>1472762987</t>
  </si>
  <si>
    <t>733</t>
  </si>
  <si>
    <t>Ústřední vytápění - rozvodné potrubí</t>
  </si>
  <si>
    <t>73</t>
  </si>
  <si>
    <t>733111117</t>
  </si>
  <si>
    <t>Potrubí z trubek ocelových závitových černých spojovaných svařováním bezešvých běžných nízkotlakých PN 16 do 115°C v kotelnách a strojovnách DN 40</t>
  </si>
  <si>
    <t>-604472906</t>
  </si>
  <si>
    <t>74</t>
  </si>
  <si>
    <t>733190107</t>
  </si>
  <si>
    <t>Zkoušky těsnosti potrubí, manžety prostupové z trubek ocelových zkoušky těsnosti potrubí (za provozu) z trubek ocelových závitových DN do 40</t>
  </si>
  <si>
    <t>-1951670355</t>
  </si>
  <si>
    <t>75</t>
  </si>
  <si>
    <t>733190108</t>
  </si>
  <si>
    <t>Zkoušky těsnosti potrubí, manžety prostupové z trubek ocelových zkoušky těsnosti potrubí (za provozu) z trubek ocelových závitových DN 40 do 50</t>
  </si>
  <si>
    <t>18338912</t>
  </si>
  <si>
    <t>76</t>
  </si>
  <si>
    <t>733811232</t>
  </si>
  <si>
    <t>Ochrana potrubí termoizolačními trubicemi z pěnového polyetylenu PE přilepenými v příčných a podélných spojích, tloušťky izolace přes 9 do 13 mm, vnitřního průměru izolace DN přes 22 do 45 mm</t>
  </si>
  <si>
    <t>-2091089745</t>
  </si>
  <si>
    <t>77</t>
  </si>
  <si>
    <t>998733211</t>
  </si>
  <si>
    <t>Přesun hmot pro rozvody potrubí stanovený procentní sazbou z ceny vodorovná dopravní vzdálenost do 50 m s omezením mechanizace v objektech výšky do 6 m</t>
  </si>
  <si>
    <t>-1282208648</t>
  </si>
  <si>
    <t>78</t>
  </si>
  <si>
    <t>998733311</t>
  </si>
  <si>
    <t>Přesun hmot pro rozvody potrubí stanovený procentní sazbou z ceny vodorovná dopravní vzdálenost do 50 m ruční (bez užití mechanizace) v objektech výšky do 6 m</t>
  </si>
  <si>
    <t>129284542</t>
  </si>
  <si>
    <t>734</t>
  </si>
  <si>
    <t>Ústřední vytápění - armatury</t>
  </si>
  <si>
    <t>79</t>
  </si>
  <si>
    <t>734209107</t>
  </si>
  <si>
    <t>Montáž závitových armatur s 1 závitem G 6/4 (DN 40)</t>
  </si>
  <si>
    <t>-978882472</t>
  </si>
  <si>
    <t>80</t>
  </si>
  <si>
    <t>48466562</t>
  </si>
  <si>
    <t>armatura uzavírací kulový kohout se zajištěním 6/4"</t>
  </si>
  <si>
    <t>58758938</t>
  </si>
  <si>
    <t>81</t>
  </si>
  <si>
    <t>734251212</t>
  </si>
  <si>
    <t>Ventily pojistné závitové a čepové rohové provozní tlak od 2,5 do 6 bar G 3/4</t>
  </si>
  <si>
    <t>226392715</t>
  </si>
  <si>
    <t>82</t>
  </si>
  <si>
    <t>734261234</t>
  </si>
  <si>
    <t>Šroubení topenářské PN 16 do 120°C přímé G 3/4</t>
  </si>
  <si>
    <t>-471774971</t>
  </si>
  <si>
    <t>83</t>
  </si>
  <si>
    <t>734292767</t>
  </si>
  <si>
    <t>Ostatní armatury kulové kohouty PN 42 do 185°C přímé vnější a vnitřní závit G 1 1/2</t>
  </si>
  <si>
    <t>-763159130</t>
  </si>
  <si>
    <t>84</t>
  </si>
  <si>
    <t>998734211</t>
  </si>
  <si>
    <t>Přesun hmot pro armatury stanovený procentní sazbou (%) z ceny vodorovná dopravní vzdálenost do 50 m s omezením mechanizace v objektech výšky do 6 m</t>
  </si>
  <si>
    <t>-2083907880</t>
  </si>
  <si>
    <t>85</t>
  </si>
  <si>
    <t>998734311</t>
  </si>
  <si>
    <t>Přesun hmot pro armatury stanovený procentní sazbou (%) z ceny vodorovná dopravní vzdálenost do 50 m ruční (bez užití mechanizace) v objektech výšky do 6 m</t>
  </si>
  <si>
    <t>2027459254</t>
  </si>
  <si>
    <t>741</t>
  </si>
  <si>
    <t>Elektroinstalace - silnoproud</t>
  </si>
  <si>
    <t>86</t>
  </si>
  <si>
    <t>741110061</t>
  </si>
  <si>
    <t>Montáž trubek elektroinstalačních s nasunutím nebo našroubováním do krabic plastových ohebných, uložených pod omítku, vnější Ø přes 11 do 23 mm</t>
  </si>
  <si>
    <t>1736627585</t>
  </si>
  <si>
    <t>87</t>
  </si>
  <si>
    <t>34571062</t>
  </si>
  <si>
    <t>trubka elektroinstalační ohebná z PVC bílá d 16mm</t>
  </si>
  <si>
    <t>-1840776934</t>
  </si>
  <si>
    <t>88</t>
  </si>
  <si>
    <t>741120001</t>
  </si>
  <si>
    <t>Montáž vodičů izolovaných měděných bez ukončení uložených pod omítku plných a laněných (např. CY), průřezu žíly 0,35 až 6 mm2</t>
  </si>
  <si>
    <t>-41073228</t>
  </si>
  <si>
    <t>89</t>
  </si>
  <si>
    <t>34121231</t>
  </si>
  <si>
    <t>kabel sdělovací stíněný laminovanou Al fólií s příložným Cu drátem jádro Cu plné izolace PVC plášť PVC 300V (J-Y(St)Y…Lg) 1x2x0,8mm2</t>
  </si>
  <si>
    <t>1467409785</t>
  </si>
  <si>
    <t>90</t>
  </si>
  <si>
    <t>34113140</t>
  </si>
  <si>
    <t>kabel ovládací průmyslový stíněný laminovanou Al fólií s příložným Cu drátem jádro Cu plné izolace PVC plášť PVC 225V (JE-Y(St)Y...Bd) 2x2x0,80mm2</t>
  </si>
  <si>
    <t>-1006355292</t>
  </si>
  <si>
    <t>91</t>
  </si>
  <si>
    <t>34111005</t>
  </si>
  <si>
    <t>kabel instalační jádro Cu plné izolace PVC plášť PVC 450/750V (CYKY) 2x1,5mm2</t>
  </si>
  <si>
    <t>-1105271473</t>
  </si>
  <si>
    <t>92</t>
  </si>
  <si>
    <t>34111030</t>
  </si>
  <si>
    <t>kabel instalační jádro Cu plné izolace PVC plášť PVC 450/750V (CYKY) 3x1,5mm2</t>
  </si>
  <si>
    <t>326323785</t>
  </si>
  <si>
    <t>93</t>
  </si>
  <si>
    <t>34111036</t>
  </si>
  <si>
    <t>kabel instalační jádro Cu plné izolace PVC plášť PVC 450/750V (CYKY) 3x2,5mm2</t>
  </si>
  <si>
    <t>-802297176</t>
  </si>
  <si>
    <t>94</t>
  </si>
  <si>
    <t>34111094</t>
  </si>
  <si>
    <t>kabel instalační jádro Cu plné izolace PVC plášť PVC 450/750V (CYKY) 5x2,5mm2</t>
  </si>
  <si>
    <t>912064776</t>
  </si>
  <si>
    <t>95</t>
  </si>
  <si>
    <t>34111098</t>
  </si>
  <si>
    <t>kabel instalační jádro Cu plné izolace PVC plášť PVC 450/750V (CYKY) 5x4mm2</t>
  </si>
  <si>
    <t>-1995387365</t>
  </si>
  <si>
    <t>96</t>
  </si>
  <si>
    <t>34141044</t>
  </si>
  <si>
    <t>vodič propojovací jádro Cu plné dvojitá izolace PVC 450/750V (CYY) 1x6mm2</t>
  </si>
  <si>
    <t>-507831091</t>
  </si>
  <si>
    <t>97</t>
  </si>
  <si>
    <t>341411</t>
  </si>
  <si>
    <t>vodič propojovací jádro Cu lanované izolace PVC 450/750V (H07V-R) 1x50mm2</t>
  </si>
  <si>
    <t>1064016902</t>
  </si>
  <si>
    <t>98</t>
  </si>
  <si>
    <t>741120811</t>
  </si>
  <si>
    <t>Demontáž vodičů izolovaných měděných uložených pod omítku plných a laněných průřezu žíly 0,35 až 16 mm2</t>
  </si>
  <si>
    <t>-1918203466</t>
  </si>
  <si>
    <t>99</t>
  </si>
  <si>
    <t>741311013</t>
  </si>
  <si>
    <t>Montáž spínačů speciálních se zapojením vodičů s dálkovým ovládáním vypínačů pole a odpojovačů sítě</t>
  </si>
  <si>
    <t>-1326952556</t>
  </si>
  <si>
    <t>100</t>
  </si>
  <si>
    <t>345351061</t>
  </si>
  <si>
    <t>sada pro nouzovou signalizaci s modulem s opticko-akustickým alarmem tlačítko signální tahové resetovací tlačítko transformátor včetně rámečků 230V IP20</t>
  </si>
  <si>
    <t>397014445</t>
  </si>
  <si>
    <t>101</t>
  </si>
  <si>
    <t>741370032</t>
  </si>
  <si>
    <t>Montáž svítidel žárovkových se zapojením vodičů bytových nebo společenských místností nástěnných přisazených 1 zdroj se sklem</t>
  </si>
  <si>
    <t>-904558959</t>
  </si>
  <si>
    <t>102</t>
  </si>
  <si>
    <t>34821275</t>
  </si>
  <si>
    <t>svítidlo interiérové žárovkové IP44 max. 60W E27</t>
  </si>
  <si>
    <t>-577782768</t>
  </si>
  <si>
    <t>103</t>
  </si>
  <si>
    <t>741371104</t>
  </si>
  <si>
    <t>Montáž svítidel zářivkových se zapojením vodičů průmyslových stropních přisazených 2 zdroje s krytem</t>
  </si>
  <si>
    <t>1808223246</t>
  </si>
  <si>
    <t>104</t>
  </si>
  <si>
    <t>348331101</t>
  </si>
  <si>
    <t>svítidlo zářivkové průmyslové prachotěsné IP66, čirý akrylát, elektronický předřadník, 2x58W</t>
  </si>
  <si>
    <t>1980854717</t>
  </si>
  <si>
    <t>105</t>
  </si>
  <si>
    <t>741371823</t>
  </si>
  <si>
    <t>Demontáž svítidel bez zachování funkčnosti (do suti) interiérových modulového systému zářivkových, délky přes 1100 mm</t>
  </si>
  <si>
    <t>-641335617</t>
  </si>
  <si>
    <t>106</t>
  </si>
  <si>
    <t>741810001</t>
  </si>
  <si>
    <t>Zkoušky a prohlídky elektrických rozvodů a zařízení celková prohlídka a vyhotovení revizní zprávy pro objem montážních prací do 100 tis. Kč</t>
  </si>
  <si>
    <t>486192997</t>
  </si>
  <si>
    <t>107</t>
  </si>
  <si>
    <t>741811011</t>
  </si>
  <si>
    <t>Zkoušky a prohlídky rozvodných zařízení kontrola rozváděčů nn, (1 pole) silových, hmotnosti do 200 kg</t>
  </si>
  <si>
    <t>840257365</t>
  </si>
  <si>
    <t>108</t>
  </si>
  <si>
    <t>742124002</t>
  </si>
  <si>
    <t>Montáž kabelů datových FTP, UTP, STP pro vnitřní rozvody do trubky</t>
  </si>
  <si>
    <t>-1383380454</t>
  </si>
  <si>
    <t>109</t>
  </si>
  <si>
    <t>34121263</t>
  </si>
  <si>
    <t>kabel datový jádro Cu plné plášť PVC (U/UTP) kategorie 6</t>
  </si>
  <si>
    <t>1140712873</t>
  </si>
  <si>
    <t>110</t>
  </si>
  <si>
    <t>742124005</t>
  </si>
  <si>
    <t>Montáž kabelů datových FTP, UTP, STP ukončení kabelu konektorem</t>
  </si>
  <si>
    <t>1577972676</t>
  </si>
  <si>
    <t>111</t>
  </si>
  <si>
    <t>NWG.0069366.URS</t>
  </si>
  <si>
    <t>Konektor RJ45 UTP, Cat6, s vložkou, MODnet, na drát/lanko</t>
  </si>
  <si>
    <t>485936737</t>
  </si>
  <si>
    <t>112</t>
  </si>
  <si>
    <t>7412101041</t>
  </si>
  <si>
    <t>Montáž rozváděče RK vč. ukončení kabelů</t>
  </si>
  <si>
    <t>1558137743</t>
  </si>
  <si>
    <t>113</t>
  </si>
  <si>
    <t>357131211</t>
  </si>
  <si>
    <t xml:space="preserve">rozvodnice nástěnná, průhledné dveře, 48 modulů, krytí IP40/20 </t>
  </si>
  <si>
    <t>1466695163</t>
  </si>
  <si>
    <t>114</t>
  </si>
  <si>
    <t>741310003</t>
  </si>
  <si>
    <t>Montáž spínačů jedno nebo dvoupólových nástěnných se zapojením vodičů, pro prostředí normální spínačů, řazení 2-dvoupólových</t>
  </si>
  <si>
    <t>846379977</t>
  </si>
  <si>
    <t>115</t>
  </si>
  <si>
    <t>34535016</t>
  </si>
  <si>
    <t>spínač nástěnný dvojpólový, s čirým průzorem, se signalizační doutnavkou, řazení 2, IP44, šroubové svorky</t>
  </si>
  <si>
    <t>1936552186</t>
  </si>
  <si>
    <t>116</t>
  </si>
  <si>
    <t>345350161</t>
  </si>
  <si>
    <t>-1338499229</t>
  </si>
  <si>
    <t>117</t>
  </si>
  <si>
    <t>741313131</t>
  </si>
  <si>
    <t>Montáž zásuvek průmyslových se zapojením vodičů spojovacích, provedení IP 44 2P+PE 16 A</t>
  </si>
  <si>
    <t>-386861416</t>
  </si>
  <si>
    <t>118</t>
  </si>
  <si>
    <t>35811475</t>
  </si>
  <si>
    <t>zásuvka nástěnná 16A - 3pól, řazení 2P+PE IP44, šroubové svorky</t>
  </si>
  <si>
    <t>-2449498</t>
  </si>
  <si>
    <t>119</t>
  </si>
  <si>
    <t>741313251</t>
  </si>
  <si>
    <t>Montáž zásuvek průmyslových se zapojením vodičů nástěnných, provedení IP 44 3P+N+PE 16 A</t>
  </si>
  <si>
    <t>2071899966</t>
  </si>
  <si>
    <t>120</t>
  </si>
  <si>
    <t>35811477</t>
  </si>
  <si>
    <t>zásuvka nástěnná 16A - 5pól, řazení 3P+N+PE IP44, šroubové svorky</t>
  </si>
  <si>
    <t>-1277399874</t>
  </si>
  <si>
    <t>121</t>
  </si>
  <si>
    <t>998741211</t>
  </si>
  <si>
    <t>Přesun hmot pro silnoproud stanovený procentní sazbou (%) z ceny vodorovná dopravní vzdálenost do 50 m s omezením mechanizace v objektech výšky do 6 m</t>
  </si>
  <si>
    <t>-1560538261</t>
  </si>
  <si>
    <t>122</t>
  </si>
  <si>
    <t>998741311</t>
  </si>
  <si>
    <t>Přesun hmot pro silnoproud stanovený procentní sazbou (%) z ceny vodorovná dopravní vzdálenost do 50 m ruční (bez užití mechanizace) v objektech výšky do 6 m</t>
  </si>
  <si>
    <t>1669624266</t>
  </si>
  <si>
    <t>742</t>
  </si>
  <si>
    <t>Elektroinstalace - slaboproud</t>
  </si>
  <si>
    <t>123</t>
  </si>
  <si>
    <t>742110002</t>
  </si>
  <si>
    <t>Montáž trubek elektroinstalačních plastových ohebných uložených pod omítku</t>
  </si>
  <si>
    <t>-881750769</t>
  </si>
  <si>
    <t>124</t>
  </si>
  <si>
    <t>34571384</t>
  </si>
  <si>
    <t>trubka elektroinstalační plastová bezhalogenová ohebná lehce odolná D 18,5/25mm poloměr ohybu &gt;100mm</t>
  </si>
  <si>
    <t>-1992907897</t>
  </si>
  <si>
    <t>125</t>
  </si>
  <si>
    <t>742121001</t>
  </si>
  <si>
    <t>Montáž kabelů sdělovacích pro vnitřní rozvody počtu žil do 15</t>
  </si>
  <si>
    <t>1266283270</t>
  </si>
  <si>
    <t>126</t>
  </si>
  <si>
    <t>341211221</t>
  </si>
  <si>
    <t>kabel sběrnice 485, dle technologie</t>
  </si>
  <si>
    <t>-1032147422</t>
  </si>
  <si>
    <t>127</t>
  </si>
  <si>
    <t>341211361</t>
  </si>
  <si>
    <t>kabel napájecí, dle technologie s funkčností při požáru min. PH15-R reakce na oheň B2ca</t>
  </si>
  <si>
    <t>156675271</t>
  </si>
  <si>
    <t>128</t>
  </si>
  <si>
    <t>341211381</t>
  </si>
  <si>
    <t>kabel ovládací, dle technologie s funkčností při požáru min. PH15-R reakce na oheň B2ca</t>
  </si>
  <si>
    <t>1874461381</t>
  </si>
  <si>
    <t>129</t>
  </si>
  <si>
    <t>7421900010</t>
  </si>
  <si>
    <t>Zaškolení obsluhy</t>
  </si>
  <si>
    <t>50606517</t>
  </si>
  <si>
    <t>130</t>
  </si>
  <si>
    <t>742190004</t>
  </si>
  <si>
    <t>Vysekání drážky pro slaboproud</t>
  </si>
  <si>
    <t>1142146238</t>
  </si>
  <si>
    <t>131</t>
  </si>
  <si>
    <t>742190006</t>
  </si>
  <si>
    <t>prostup zdivem do tl. 910 cm pro slaboproud</t>
  </si>
  <si>
    <t>1227681625</t>
  </si>
  <si>
    <t>132</t>
  </si>
  <si>
    <t>742190007</t>
  </si>
  <si>
    <t>Utěsnění prostupu protipožárně</t>
  </si>
  <si>
    <t>1509071152</t>
  </si>
  <si>
    <t>133</t>
  </si>
  <si>
    <t>742190008</t>
  </si>
  <si>
    <t>Připojení na silnoproudé rozvody</t>
  </si>
  <si>
    <t>2019592003</t>
  </si>
  <si>
    <t>134</t>
  </si>
  <si>
    <t>742190009</t>
  </si>
  <si>
    <t>Revize, kontrola provozuschopnosti, protokoly dle vyhl. č. 246/2001 Sb.</t>
  </si>
  <si>
    <t>-1810628449</t>
  </si>
  <si>
    <t>135</t>
  </si>
  <si>
    <t>742260001</t>
  </si>
  <si>
    <t>Montáž detekce plynů a par ústředny DPP</t>
  </si>
  <si>
    <t>-1676373022</t>
  </si>
  <si>
    <t>136</t>
  </si>
  <si>
    <t>404620171</t>
  </si>
  <si>
    <t>ústředna pro detekci plynu s certifikací, max.  4 snímače, RS485, 5xrelé, 24VDC/230VAC, optická a akustická signalizace</t>
  </si>
  <si>
    <t>622890907</t>
  </si>
  <si>
    <t>137</t>
  </si>
  <si>
    <t>742260011</t>
  </si>
  <si>
    <t>Montáž detekce plynů a snímače plynu Ex</t>
  </si>
  <si>
    <t>237271648</t>
  </si>
  <si>
    <t>138</t>
  </si>
  <si>
    <t>404610931</t>
  </si>
  <si>
    <t>Snímač Metan, 0-100% DMV, 4-20mA, RS485</t>
  </si>
  <si>
    <t>57980253</t>
  </si>
  <si>
    <t>139</t>
  </si>
  <si>
    <t>404610932</t>
  </si>
  <si>
    <t>Snímač Oxid uhelnatý, 0-1000 ppm, 4-20mA, RS485</t>
  </si>
  <si>
    <t>-2109648879</t>
  </si>
  <si>
    <t>140</t>
  </si>
  <si>
    <t>742260101</t>
  </si>
  <si>
    <t>Montáž detekce plynů a par nastavení kalibrace snímače</t>
  </si>
  <si>
    <t>-1176050393</t>
  </si>
  <si>
    <t>141</t>
  </si>
  <si>
    <t>998742211</t>
  </si>
  <si>
    <t>Přesun hmot pro slaboproud stanovený procentní sazbou (%) z ceny vodorovná dopravní vzdálenost do 50 m s omezením mechanizace v objektech výšky do 6 m</t>
  </si>
  <si>
    <t>-1184239643</t>
  </si>
  <si>
    <t>142</t>
  </si>
  <si>
    <t>998742311</t>
  </si>
  <si>
    <t>Přesun hmot pro slaboproud stanovený procentní sazbou (%) z ceny vodorovná dopravní vzdálenost do 50 m ruční (bez užití mechanizace) v objektech výšky do 6 m</t>
  </si>
  <si>
    <t>-273939775</t>
  </si>
  <si>
    <t>766</t>
  </si>
  <si>
    <t>Konstrukce truhlářské</t>
  </si>
  <si>
    <t>143</t>
  </si>
  <si>
    <t>766111820</t>
  </si>
  <si>
    <t>Demontáž dřevěných stěn plných</t>
  </si>
  <si>
    <t>321601715</t>
  </si>
  <si>
    <t>771</t>
  </si>
  <si>
    <t>Podlahy z dlaždic</t>
  </si>
  <si>
    <t>144</t>
  </si>
  <si>
    <t>771111011</t>
  </si>
  <si>
    <t>Příprava podkladu před provedením dlažby vysátí podlah</t>
  </si>
  <si>
    <t>1955615210</t>
  </si>
  <si>
    <t>145</t>
  </si>
  <si>
    <t>771121011</t>
  </si>
  <si>
    <t>Příprava podkladu před provedením dlažby nátěr penetrační na podlahu</t>
  </si>
  <si>
    <t>-1998041727</t>
  </si>
  <si>
    <t>146</t>
  </si>
  <si>
    <t>771121026</t>
  </si>
  <si>
    <t>Příprava podkladu před provedením dlažby broušení podlah stávajícího podkladu pro odstranění lepidla (po starých krytinách)</t>
  </si>
  <si>
    <t>-132386562</t>
  </si>
  <si>
    <t>147</t>
  </si>
  <si>
    <t>771121027</t>
  </si>
  <si>
    <t>Příprava podkladu před provedením dlažby broušení podlah stávajícího podkladu pro odstranění nerovností (diamantovým kotoučem)</t>
  </si>
  <si>
    <t>-1044404402</t>
  </si>
  <si>
    <t>148</t>
  </si>
  <si>
    <t>771151012</t>
  </si>
  <si>
    <t>Příprava podkladu před provedením dlažby samonivelační stěrka min. pevnosti 20 MPa, tloušťky přes 3 do 5 mm</t>
  </si>
  <si>
    <t>2012494547</t>
  </si>
  <si>
    <t>149</t>
  </si>
  <si>
    <t>771474113</t>
  </si>
  <si>
    <t>Montáž soklů z dlaždic keramických lepených cementovým flexibilním lepidlem rovných, výšky přes 90 do 120 mm</t>
  </si>
  <si>
    <t>1085359440</t>
  </si>
  <si>
    <t>150</t>
  </si>
  <si>
    <t>59761187</t>
  </si>
  <si>
    <t>sokl keramický mrazuvzdorný povrch hladký/lapovaný tl do 10mm výšky přes 90 do 120mm</t>
  </si>
  <si>
    <t>1207070385</t>
  </si>
  <si>
    <t>151</t>
  </si>
  <si>
    <t>771574436</t>
  </si>
  <si>
    <t>Montáž podlah z dlaždic keramických lepených cementovým flexibilním lepidlem reliéfních nebo z dekorů, tloušťky do 10 mm přes 9 do 12 ks/m2</t>
  </si>
  <si>
    <t>-1460564045</t>
  </si>
  <si>
    <t>152</t>
  </si>
  <si>
    <t>59761132</t>
  </si>
  <si>
    <t>dlažba keramická slinutá mrazuvzdorná R10/A povrch reliéfní/matný tl do 10mm přes 9 do 12ks/m2</t>
  </si>
  <si>
    <t>-33245622</t>
  </si>
  <si>
    <t>153</t>
  </si>
  <si>
    <t>771591112</t>
  </si>
  <si>
    <t>Izolace podlahy pod dlažbu nátěrem nebo stěrkou ve dvou vrstvách</t>
  </si>
  <si>
    <t>-1489200524</t>
  </si>
  <si>
    <t>154</t>
  </si>
  <si>
    <t>771591241</t>
  </si>
  <si>
    <t>Izolace podlahy pod dlažbu těsnícími izolačními pásy vnitřní kout</t>
  </si>
  <si>
    <t>-679561940</t>
  </si>
  <si>
    <t>155</t>
  </si>
  <si>
    <t>771591242</t>
  </si>
  <si>
    <t>Izolace podlahy pod dlažbu těsnícími izolačními pásy vnější roh</t>
  </si>
  <si>
    <t>866969585</t>
  </si>
  <si>
    <t>156</t>
  </si>
  <si>
    <t>771591264</t>
  </si>
  <si>
    <t>Izolace podlahy pod dlažbu těsnícími izolačními pásy mezi podlahou a stěnu</t>
  </si>
  <si>
    <t>414462870</t>
  </si>
  <si>
    <t>157</t>
  </si>
  <si>
    <t>998771211</t>
  </si>
  <si>
    <t>Přesun hmot pro podlahy z dlaždic stanovený procentní sazbou (%) z ceny vodorovná dopravní vzdálenost do 50 m s omezením mechanizace v objektech výšky do 6 m</t>
  </si>
  <si>
    <t>-326801515</t>
  </si>
  <si>
    <t>158</t>
  </si>
  <si>
    <t>998771311</t>
  </si>
  <si>
    <t>Přesun hmot pro podlahy z dlaždic stanovený procentní sazbou (%) z ceny vodorovná dopravní vzdálenost do 50 m ruční (bez užití mechanizace) v objektech výšky do 6 m</t>
  </si>
  <si>
    <t>-1488538963</t>
  </si>
  <si>
    <t>784</t>
  </si>
  <si>
    <t>Dokončovací práce - malby a tapety</t>
  </si>
  <si>
    <t>159</t>
  </si>
  <si>
    <t>784111001</t>
  </si>
  <si>
    <t>Oprášení (ometení) podkladu v místnostech výšky do 3,80 m</t>
  </si>
  <si>
    <t>1582623484</t>
  </si>
  <si>
    <t>160</t>
  </si>
  <si>
    <t>784111011</t>
  </si>
  <si>
    <t>Obroušení podkladu omítky v místnostech výšky do 3,80 m</t>
  </si>
  <si>
    <t>-116406775</t>
  </si>
  <si>
    <t>161</t>
  </si>
  <si>
    <t>784171101</t>
  </si>
  <si>
    <t>Zakrytí nemalovaných ploch (materiál ve specifikaci) včetně pozdějšího odkrytí podlah</t>
  </si>
  <si>
    <t>-624402164</t>
  </si>
  <si>
    <t>162</t>
  </si>
  <si>
    <t>28323153</t>
  </si>
  <si>
    <t>fólie pro malířské potřeby samolepicí 0,5mx100m</t>
  </si>
  <si>
    <t>57521093</t>
  </si>
  <si>
    <t>163</t>
  </si>
  <si>
    <t>784171111</t>
  </si>
  <si>
    <t>Zakrytí nemalovaných ploch (materiál ve specifikaci) včetně pozdějšího odkrytí svislých ploch např. stěn, oken, dveří v místnostech výšky do 3,80</t>
  </si>
  <si>
    <t>-2110788164</t>
  </si>
  <si>
    <t>164</t>
  </si>
  <si>
    <t>58124844</t>
  </si>
  <si>
    <t>fólie pro malířské potřeby zakrývací tl 25µ 4x5m</t>
  </si>
  <si>
    <t>-1857501428</t>
  </si>
  <si>
    <t>165</t>
  </si>
  <si>
    <t>784181001</t>
  </si>
  <si>
    <t>Pačokování jednonásobné v místnostech výšky do 3,80 m</t>
  </si>
  <si>
    <t>2074000168</t>
  </si>
  <si>
    <t>166</t>
  </si>
  <si>
    <t>784211011</t>
  </si>
  <si>
    <t>Malby z malířských směsí oděruvzdorných za mokra jednonásobné, bílé za mokra oděruvzdorné velmi dobře v místnostech výšky do 3,80 m</t>
  </si>
  <si>
    <t>-1302092823</t>
  </si>
  <si>
    <t>VRN</t>
  </si>
  <si>
    <t>Vedlejší rozpočtové náklady</t>
  </si>
  <si>
    <t>VRN1</t>
  </si>
  <si>
    <t>Průzkumné, geodetické a projektové práce</t>
  </si>
  <si>
    <t>167</t>
  </si>
  <si>
    <t>013254000</t>
  </si>
  <si>
    <t>Dokumentace skutečného provedení stavby</t>
  </si>
  <si>
    <t>1024</t>
  </si>
  <si>
    <t>1201958541</t>
  </si>
  <si>
    <t>168</t>
  </si>
  <si>
    <t>013274000</t>
  </si>
  <si>
    <t>Pasportizace objektu před započetím prací</t>
  </si>
  <si>
    <t>-1204596691</t>
  </si>
  <si>
    <t>VRN2</t>
  </si>
  <si>
    <t>Příprava staveniště</t>
  </si>
  <si>
    <t>169</t>
  </si>
  <si>
    <t>023002000</t>
  </si>
  <si>
    <t>Odstranění materiálů a konstrukcí</t>
  </si>
  <si>
    <t>-1318227436</t>
  </si>
  <si>
    <t>VRN3</t>
  </si>
  <si>
    <t>Zařízení staveniště</t>
  </si>
  <si>
    <t>170</t>
  </si>
  <si>
    <t>033103000</t>
  </si>
  <si>
    <t>Připojení energií pro zařízení staveniště</t>
  </si>
  <si>
    <t>1854508076</t>
  </si>
  <si>
    <t>171</t>
  </si>
  <si>
    <t>033203000</t>
  </si>
  <si>
    <t>Spotřeba energií pro zařízení staveniště</t>
  </si>
  <si>
    <t>1247140352</t>
  </si>
  <si>
    <t>172</t>
  </si>
  <si>
    <t>034103000</t>
  </si>
  <si>
    <t>Oplocení staveniště</t>
  </si>
  <si>
    <t>-1783324653</t>
  </si>
  <si>
    <t>173</t>
  </si>
  <si>
    <t>034203000</t>
  </si>
  <si>
    <t>Opatření na ochranu pozemků sousedních se staveništěm</t>
  </si>
  <si>
    <t>1634863094</t>
  </si>
  <si>
    <t>174</t>
  </si>
  <si>
    <t>034503000</t>
  </si>
  <si>
    <t>Informační tabule na staveništi</t>
  </si>
  <si>
    <t>-1163786667</t>
  </si>
  <si>
    <t>175</t>
  </si>
  <si>
    <t>039002000</t>
  </si>
  <si>
    <t>Zrušení zařízení staveniště</t>
  </si>
  <si>
    <t>-1777205220</t>
  </si>
  <si>
    <t>VRN4</t>
  </si>
  <si>
    <t>Inženýrská činnost</t>
  </si>
  <si>
    <t>176</t>
  </si>
  <si>
    <t>044002000</t>
  </si>
  <si>
    <t>Revize revize dočasných objektů nebo zařízení staveniště</t>
  </si>
  <si>
    <t>-429179686</t>
  </si>
  <si>
    <t>VRN6</t>
  </si>
  <si>
    <t>Územní vlivy</t>
  </si>
  <si>
    <t>177</t>
  </si>
  <si>
    <t>063303000</t>
  </si>
  <si>
    <t>Práce ve výškách, v hloubkách</t>
  </si>
  <si>
    <t>-305082190</t>
  </si>
  <si>
    <t>178</t>
  </si>
  <si>
    <t>065002000</t>
  </si>
  <si>
    <t>Mimostaveništní doprava materiálů, výrobků a strojů</t>
  </si>
  <si>
    <t>819834704</t>
  </si>
  <si>
    <t>VRN7</t>
  </si>
  <si>
    <t>Provozní vlivy</t>
  </si>
  <si>
    <t>179</t>
  </si>
  <si>
    <t>071203000</t>
  </si>
  <si>
    <t>Provoz dalšího subjektu</t>
  </si>
  <si>
    <t>1623511596</t>
  </si>
  <si>
    <t>VRN8</t>
  </si>
  <si>
    <t>Přesun stavebních kapacit</t>
  </si>
  <si>
    <t>180</t>
  </si>
  <si>
    <t>081002000</t>
  </si>
  <si>
    <t>Doprava zaměstnanců</t>
  </si>
  <si>
    <t>5276377</t>
  </si>
  <si>
    <t>VRN9</t>
  </si>
  <si>
    <t>Ostatní náklady</t>
  </si>
  <si>
    <t>181</t>
  </si>
  <si>
    <t>094103000</t>
  </si>
  <si>
    <t>Náklady na vyklizení objektu</t>
  </si>
  <si>
    <t>-810896821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</si>
</sst>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6" t="s">
        <v>14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R5" s="16"/>
      <c r="BE5" s="153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58" t="s">
        <v>17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R6" s="16"/>
      <c r="BE6" s="154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4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54"/>
      <c r="BS8" s="13" t="s">
        <v>6</v>
      </c>
    </row>
    <row r="9" spans="1:74" ht="14.45" customHeight="1">
      <c r="B9" s="16"/>
      <c r="AR9" s="16"/>
      <c r="BE9" s="154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54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54"/>
      <c r="BS11" s="13" t="s">
        <v>6</v>
      </c>
    </row>
    <row r="12" spans="1:74" ht="6.95" customHeight="1">
      <c r="B12" s="16"/>
      <c r="AR12" s="16"/>
      <c r="BE12" s="154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54"/>
      <c r="BS13" s="13" t="s">
        <v>6</v>
      </c>
    </row>
    <row r="14" spans="1:74" ht="12.75">
      <c r="B14" s="16"/>
      <c r="E14" s="159" t="s">
        <v>31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23" t="s">
        <v>28</v>
      </c>
      <c r="AN14" s="25" t="s">
        <v>31</v>
      </c>
      <c r="AR14" s="16"/>
      <c r="BE14" s="154"/>
      <c r="BS14" s="13" t="s">
        <v>6</v>
      </c>
    </row>
    <row r="15" spans="1:74" ht="6.95" customHeight="1">
      <c r="B15" s="16"/>
      <c r="AR15" s="16"/>
      <c r="BE15" s="154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33</v>
      </c>
      <c r="AR16" s="16"/>
      <c r="BE16" s="154"/>
      <c r="BS16" s="13" t="s">
        <v>4</v>
      </c>
    </row>
    <row r="17" spans="2:71" ht="18.399999999999999" customHeight="1">
      <c r="B17" s="16"/>
      <c r="E17" s="21" t="s">
        <v>34</v>
      </c>
      <c r="AK17" s="23" t="s">
        <v>28</v>
      </c>
      <c r="AN17" s="21" t="s">
        <v>35</v>
      </c>
      <c r="AR17" s="16"/>
      <c r="BE17" s="154"/>
      <c r="BS17" s="13" t="s">
        <v>36</v>
      </c>
    </row>
    <row r="18" spans="2:71" ht="6.95" customHeight="1">
      <c r="B18" s="16"/>
      <c r="AR18" s="16"/>
      <c r="BE18" s="154"/>
      <c r="BS18" s="13" t="s">
        <v>6</v>
      </c>
    </row>
    <row r="19" spans="2:71" ht="12" customHeight="1">
      <c r="B19" s="16"/>
      <c r="D19" s="23" t="s">
        <v>37</v>
      </c>
      <c r="AK19" s="23" t="s">
        <v>25</v>
      </c>
      <c r="AN19" s="21" t="s">
        <v>33</v>
      </c>
      <c r="AR19" s="16"/>
      <c r="BE19" s="154"/>
      <c r="BS19" s="13" t="s">
        <v>6</v>
      </c>
    </row>
    <row r="20" spans="2:71" ht="18.399999999999999" customHeight="1">
      <c r="B20" s="16"/>
      <c r="E20" s="21" t="s">
        <v>34</v>
      </c>
      <c r="AK20" s="23" t="s">
        <v>28</v>
      </c>
      <c r="AN20" s="21" t="s">
        <v>35</v>
      </c>
      <c r="AR20" s="16"/>
      <c r="BE20" s="154"/>
      <c r="BS20" s="13" t="s">
        <v>4</v>
      </c>
    </row>
    <row r="21" spans="2:71" ht="6.95" customHeight="1">
      <c r="B21" s="16"/>
      <c r="AR21" s="16"/>
      <c r="BE21" s="154"/>
    </row>
    <row r="22" spans="2:71" ht="12" customHeight="1">
      <c r="B22" s="16"/>
      <c r="D22" s="23" t="s">
        <v>38</v>
      </c>
      <c r="AR22" s="16"/>
      <c r="BE22" s="154"/>
    </row>
    <row r="23" spans="2:71" ht="16.5" customHeight="1">
      <c r="B23" s="16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6"/>
      <c r="BE23" s="154"/>
    </row>
    <row r="24" spans="2:71" ht="6.95" customHeight="1">
      <c r="B24" s="16"/>
      <c r="AR24" s="16"/>
      <c r="BE24" s="154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4"/>
    </row>
    <row r="26" spans="2:71" s="1" customFormat="1" ht="25.9" customHeight="1">
      <c r="B26" s="28"/>
      <c r="D26" s="29" t="s">
        <v>39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2">
        <f>ROUND(AG94,2)</f>
        <v>0</v>
      </c>
      <c r="AL26" s="163"/>
      <c r="AM26" s="163"/>
      <c r="AN26" s="163"/>
      <c r="AO26" s="163"/>
      <c r="AR26" s="28"/>
      <c r="BE26" s="154"/>
    </row>
    <row r="27" spans="2:71" s="1" customFormat="1" ht="6.95" customHeight="1">
      <c r="B27" s="28"/>
      <c r="AR27" s="28"/>
      <c r="BE27" s="154"/>
    </row>
    <row r="28" spans="2:71" s="1" customFormat="1" ht="12.75">
      <c r="B28" s="28"/>
      <c r="L28" s="164" t="s">
        <v>40</v>
      </c>
      <c r="M28" s="164"/>
      <c r="N28" s="164"/>
      <c r="O28" s="164"/>
      <c r="P28" s="164"/>
      <c r="W28" s="164" t="s">
        <v>41</v>
      </c>
      <c r="X28" s="164"/>
      <c r="Y28" s="164"/>
      <c r="Z28" s="164"/>
      <c r="AA28" s="164"/>
      <c r="AB28" s="164"/>
      <c r="AC28" s="164"/>
      <c r="AD28" s="164"/>
      <c r="AE28" s="164"/>
      <c r="AK28" s="164" t="s">
        <v>42</v>
      </c>
      <c r="AL28" s="164"/>
      <c r="AM28" s="164"/>
      <c r="AN28" s="164"/>
      <c r="AO28" s="164"/>
      <c r="AR28" s="28"/>
      <c r="BE28" s="154"/>
    </row>
    <row r="29" spans="2:71" s="2" customFormat="1" ht="14.45" customHeight="1">
      <c r="B29" s="32"/>
      <c r="D29" s="23" t="s">
        <v>43</v>
      </c>
      <c r="F29" s="23" t="s">
        <v>44</v>
      </c>
      <c r="L29" s="167">
        <v>0.21</v>
      </c>
      <c r="M29" s="166"/>
      <c r="N29" s="166"/>
      <c r="O29" s="166"/>
      <c r="P29" s="166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K29" s="165">
        <f>ROUND(AV94, 2)</f>
        <v>0</v>
      </c>
      <c r="AL29" s="166"/>
      <c r="AM29" s="166"/>
      <c r="AN29" s="166"/>
      <c r="AO29" s="166"/>
      <c r="AR29" s="32"/>
      <c r="BE29" s="155"/>
    </row>
    <row r="30" spans="2:71" s="2" customFormat="1" ht="14.45" customHeight="1">
      <c r="B30" s="32"/>
      <c r="F30" s="23" t="s">
        <v>45</v>
      </c>
      <c r="L30" s="167">
        <v>0.12</v>
      </c>
      <c r="M30" s="166"/>
      <c r="N30" s="166"/>
      <c r="O30" s="166"/>
      <c r="P30" s="166"/>
      <c r="W30" s="165">
        <f>ROUND(BA94, 2)</f>
        <v>0</v>
      </c>
      <c r="X30" s="166"/>
      <c r="Y30" s="166"/>
      <c r="Z30" s="166"/>
      <c r="AA30" s="166"/>
      <c r="AB30" s="166"/>
      <c r="AC30" s="166"/>
      <c r="AD30" s="166"/>
      <c r="AE30" s="166"/>
      <c r="AK30" s="165">
        <f>ROUND(AW94, 2)</f>
        <v>0</v>
      </c>
      <c r="AL30" s="166"/>
      <c r="AM30" s="166"/>
      <c r="AN30" s="166"/>
      <c r="AO30" s="166"/>
      <c r="AR30" s="32"/>
      <c r="BE30" s="155"/>
    </row>
    <row r="31" spans="2:71" s="2" customFormat="1" ht="14.45" hidden="1" customHeight="1">
      <c r="B31" s="32"/>
      <c r="F31" s="23" t="s">
        <v>46</v>
      </c>
      <c r="L31" s="167">
        <v>0.21</v>
      </c>
      <c r="M31" s="166"/>
      <c r="N31" s="166"/>
      <c r="O31" s="166"/>
      <c r="P31" s="166"/>
      <c r="W31" s="165">
        <f>ROUND(BB94, 2)</f>
        <v>0</v>
      </c>
      <c r="X31" s="166"/>
      <c r="Y31" s="166"/>
      <c r="Z31" s="166"/>
      <c r="AA31" s="166"/>
      <c r="AB31" s="166"/>
      <c r="AC31" s="166"/>
      <c r="AD31" s="166"/>
      <c r="AE31" s="166"/>
      <c r="AK31" s="165">
        <v>0</v>
      </c>
      <c r="AL31" s="166"/>
      <c r="AM31" s="166"/>
      <c r="AN31" s="166"/>
      <c r="AO31" s="166"/>
      <c r="AR31" s="32"/>
      <c r="BE31" s="155"/>
    </row>
    <row r="32" spans="2:71" s="2" customFormat="1" ht="14.45" hidden="1" customHeight="1">
      <c r="B32" s="32"/>
      <c r="F32" s="23" t="s">
        <v>47</v>
      </c>
      <c r="L32" s="167">
        <v>0.12</v>
      </c>
      <c r="M32" s="166"/>
      <c r="N32" s="166"/>
      <c r="O32" s="166"/>
      <c r="P32" s="166"/>
      <c r="W32" s="165">
        <f>ROUND(BC94, 2)</f>
        <v>0</v>
      </c>
      <c r="X32" s="166"/>
      <c r="Y32" s="166"/>
      <c r="Z32" s="166"/>
      <c r="AA32" s="166"/>
      <c r="AB32" s="166"/>
      <c r="AC32" s="166"/>
      <c r="AD32" s="166"/>
      <c r="AE32" s="166"/>
      <c r="AK32" s="165">
        <v>0</v>
      </c>
      <c r="AL32" s="166"/>
      <c r="AM32" s="166"/>
      <c r="AN32" s="166"/>
      <c r="AO32" s="166"/>
      <c r="AR32" s="32"/>
      <c r="BE32" s="155"/>
    </row>
    <row r="33" spans="2:57" s="2" customFormat="1" ht="14.45" hidden="1" customHeight="1">
      <c r="B33" s="32"/>
      <c r="F33" s="23" t="s">
        <v>48</v>
      </c>
      <c r="L33" s="167">
        <v>0</v>
      </c>
      <c r="M33" s="166"/>
      <c r="N33" s="166"/>
      <c r="O33" s="166"/>
      <c r="P33" s="166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K33" s="165">
        <v>0</v>
      </c>
      <c r="AL33" s="166"/>
      <c r="AM33" s="166"/>
      <c r="AN33" s="166"/>
      <c r="AO33" s="166"/>
      <c r="AR33" s="32"/>
      <c r="BE33" s="155"/>
    </row>
    <row r="34" spans="2:57" s="1" customFormat="1" ht="6.95" customHeight="1">
      <c r="B34" s="28"/>
      <c r="AR34" s="28"/>
      <c r="BE34" s="154"/>
    </row>
    <row r="35" spans="2:57" s="1" customFormat="1" ht="25.9" customHeight="1">
      <c r="B35" s="28"/>
      <c r="C35" s="33"/>
      <c r="D35" s="34" t="s">
        <v>49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50</v>
      </c>
      <c r="U35" s="35"/>
      <c r="V35" s="35"/>
      <c r="W35" s="35"/>
      <c r="X35" s="168" t="s">
        <v>51</v>
      </c>
      <c r="Y35" s="169"/>
      <c r="Z35" s="169"/>
      <c r="AA35" s="169"/>
      <c r="AB35" s="169"/>
      <c r="AC35" s="35"/>
      <c r="AD35" s="35"/>
      <c r="AE35" s="35"/>
      <c r="AF35" s="35"/>
      <c r="AG35" s="35"/>
      <c r="AH35" s="35"/>
      <c r="AI35" s="35"/>
      <c r="AJ35" s="35"/>
      <c r="AK35" s="170">
        <f>SUM(AK26:AK33)</f>
        <v>0</v>
      </c>
      <c r="AL35" s="169"/>
      <c r="AM35" s="169"/>
      <c r="AN35" s="169"/>
      <c r="AO35" s="171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53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55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54</v>
      </c>
      <c r="AI60" s="30"/>
      <c r="AJ60" s="30"/>
      <c r="AK60" s="30"/>
      <c r="AL60" s="30"/>
      <c r="AM60" s="39" t="s">
        <v>55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57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54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55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54</v>
      </c>
      <c r="AI75" s="30"/>
      <c r="AJ75" s="30"/>
      <c r="AK75" s="30"/>
      <c r="AL75" s="30"/>
      <c r="AM75" s="39" t="s">
        <v>55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58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307020</v>
      </c>
      <c r="AR84" s="44"/>
    </row>
    <row r="85" spans="1:91" s="4" customFormat="1" ht="36.950000000000003" customHeight="1">
      <c r="B85" s="45"/>
      <c r="C85" s="46" t="s">
        <v>16</v>
      </c>
      <c r="L85" s="172" t="str">
        <f>K6</f>
        <v>ČZA v Humpolci-Dusilov-objekt haly pro praktické vyučování-plynofikace kotelny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Humpolec</v>
      </c>
      <c r="AI87" s="23" t="s">
        <v>22</v>
      </c>
      <c r="AM87" s="174" t="str">
        <f>IF(AN8= "","",AN8)</f>
        <v>1. 11. 2024</v>
      </c>
      <c r="AN87" s="174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>Kraj Vysočina</v>
      </c>
      <c r="AI89" s="23" t="s">
        <v>32</v>
      </c>
      <c r="AM89" s="175" t="str">
        <f>IF(E17="","",E17)</f>
        <v>MO-VE-RE s.r.o.</v>
      </c>
      <c r="AN89" s="176"/>
      <c r="AO89" s="176"/>
      <c r="AP89" s="176"/>
      <c r="AR89" s="28"/>
      <c r="AS89" s="177" t="s">
        <v>59</v>
      </c>
      <c r="AT89" s="17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30</v>
      </c>
      <c r="L90" s="3" t="str">
        <f>IF(E14= "Vyplň údaj","",E14)</f>
        <v/>
      </c>
      <c r="AI90" s="23" t="s">
        <v>37</v>
      </c>
      <c r="AM90" s="175" t="str">
        <f>IF(E20="","",E20)</f>
        <v>MO-VE-RE s.r.o.</v>
      </c>
      <c r="AN90" s="176"/>
      <c r="AO90" s="176"/>
      <c r="AP90" s="176"/>
      <c r="AR90" s="28"/>
      <c r="AS90" s="179"/>
      <c r="AT90" s="180"/>
      <c r="BD90" s="52"/>
    </row>
    <row r="91" spans="1:91" s="1" customFormat="1" ht="10.9" customHeight="1">
      <c r="B91" s="28"/>
      <c r="AR91" s="28"/>
      <c r="AS91" s="179"/>
      <c r="AT91" s="180"/>
      <c r="BD91" s="52"/>
    </row>
    <row r="92" spans="1:91" s="1" customFormat="1" ht="29.25" customHeight="1">
      <c r="B92" s="28"/>
      <c r="C92" s="181" t="s">
        <v>60</v>
      </c>
      <c r="D92" s="182"/>
      <c r="E92" s="182"/>
      <c r="F92" s="182"/>
      <c r="G92" s="182"/>
      <c r="H92" s="53"/>
      <c r="I92" s="183" t="s">
        <v>61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4" t="s">
        <v>62</v>
      </c>
      <c r="AH92" s="182"/>
      <c r="AI92" s="182"/>
      <c r="AJ92" s="182"/>
      <c r="AK92" s="182"/>
      <c r="AL92" s="182"/>
      <c r="AM92" s="182"/>
      <c r="AN92" s="183" t="s">
        <v>63</v>
      </c>
      <c r="AO92" s="182"/>
      <c r="AP92" s="185"/>
      <c r="AQ92" s="54" t="s">
        <v>64</v>
      </c>
      <c r="AR92" s="28"/>
      <c r="AS92" s="55" t="s">
        <v>65</v>
      </c>
      <c r="AT92" s="56" t="s">
        <v>66</v>
      </c>
      <c r="AU92" s="56" t="s">
        <v>67</v>
      </c>
      <c r="AV92" s="56" t="s">
        <v>68</v>
      </c>
      <c r="AW92" s="56" t="s">
        <v>69</v>
      </c>
      <c r="AX92" s="56" t="s">
        <v>70</v>
      </c>
      <c r="AY92" s="56" t="s">
        <v>71</v>
      </c>
      <c r="AZ92" s="56" t="s">
        <v>72</v>
      </c>
      <c r="BA92" s="56" t="s">
        <v>73</v>
      </c>
      <c r="BB92" s="56" t="s">
        <v>74</v>
      </c>
      <c r="BC92" s="56" t="s">
        <v>75</v>
      </c>
      <c r="BD92" s="57" t="s">
        <v>76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77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9">
        <f>ROUND(AG95,2)</f>
        <v>0</v>
      </c>
      <c r="AH94" s="189"/>
      <c r="AI94" s="189"/>
      <c r="AJ94" s="189"/>
      <c r="AK94" s="189"/>
      <c r="AL94" s="189"/>
      <c r="AM94" s="189"/>
      <c r="AN94" s="190">
        <f>SUM(AG94,AT94)</f>
        <v>0</v>
      </c>
      <c r="AO94" s="190"/>
      <c r="AP94" s="190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78</v>
      </c>
      <c r="BT94" s="68" t="s">
        <v>79</v>
      </c>
      <c r="BU94" s="69" t="s">
        <v>80</v>
      </c>
      <c r="BV94" s="68" t="s">
        <v>81</v>
      </c>
      <c r="BW94" s="68" t="s">
        <v>5</v>
      </c>
      <c r="BX94" s="68" t="s">
        <v>82</v>
      </c>
      <c r="CL94" s="68" t="s">
        <v>1</v>
      </c>
    </row>
    <row r="95" spans="1:91" s="6" customFormat="1" ht="16.5" customHeight="1">
      <c r="A95" s="70" t="s">
        <v>83</v>
      </c>
      <c r="B95" s="71"/>
      <c r="C95" s="72"/>
      <c r="D95" s="188" t="s">
        <v>14</v>
      </c>
      <c r="E95" s="188"/>
      <c r="F95" s="188"/>
      <c r="G95" s="188"/>
      <c r="H95" s="188"/>
      <c r="I95" s="73"/>
      <c r="J95" s="188" t="s">
        <v>84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6">
        <f>'307020 - Plynofikace kotelny'!J30</f>
        <v>0</v>
      </c>
      <c r="AH95" s="187"/>
      <c r="AI95" s="187"/>
      <c r="AJ95" s="187"/>
      <c r="AK95" s="187"/>
      <c r="AL95" s="187"/>
      <c r="AM95" s="187"/>
      <c r="AN95" s="186">
        <f>SUM(AG95,AT95)</f>
        <v>0</v>
      </c>
      <c r="AO95" s="187"/>
      <c r="AP95" s="187"/>
      <c r="AQ95" s="74" t="s">
        <v>85</v>
      </c>
      <c r="AR95" s="71"/>
      <c r="AS95" s="75">
        <v>0</v>
      </c>
      <c r="AT95" s="76">
        <f>ROUND(SUM(AV95:AW95),2)</f>
        <v>0</v>
      </c>
      <c r="AU95" s="77">
        <f>'307020 - Plynofikace kotelny'!P143</f>
        <v>0</v>
      </c>
      <c r="AV95" s="76">
        <f>'307020 - Plynofikace kotelny'!J33</f>
        <v>0</v>
      </c>
      <c r="AW95" s="76">
        <f>'307020 - Plynofikace kotelny'!J34</f>
        <v>0</v>
      </c>
      <c r="AX95" s="76">
        <f>'307020 - Plynofikace kotelny'!J35</f>
        <v>0</v>
      </c>
      <c r="AY95" s="76">
        <f>'307020 - Plynofikace kotelny'!J36</f>
        <v>0</v>
      </c>
      <c r="AZ95" s="76">
        <f>'307020 - Plynofikace kotelny'!F33</f>
        <v>0</v>
      </c>
      <c r="BA95" s="76">
        <f>'307020 - Plynofikace kotelny'!F34</f>
        <v>0</v>
      </c>
      <c r="BB95" s="76">
        <f>'307020 - Plynofikace kotelny'!F35</f>
        <v>0</v>
      </c>
      <c r="BC95" s="76">
        <f>'307020 - Plynofikace kotelny'!F36</f>
        <v>0</v>
      </c>
      <c r="BD95" s="78">
        <f>'307020 - Plynofikace kotelny'!F37</f>
        <v>0</v>
      </c>
      <c r="BT95" s="79" t="s">
        <v>86</v>
      </c>
      <c r="BV95" s="79" t="s">
        <v>81</v>
      </c>
      <c r="BW95" s="79" t="s">
        <v>87</v>
      </c>
      <c r="BX95" s="79" t="s">
        <v>5</v>
      </c>
      <c r="CL95" s="79" t="s">
        <v>1</v>
      </c>
      <c r="CM95" s="79" t="s">
        <v>88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hgBukOtqoGOyMJIEqGp6kISs021Qm1B8k6ML16T0pNJU8fF4oCdDDgWxGb8bgkuojhomxw3Vx7sSYYR8Chk/vQ==" saltValue="o10aBWmtRJCpbpXAmVto2ZoWVqXV9fdJk3LgVoM+7u8cCXP3oKzz4hqJfnBvDA0mssZ9FuAbKxoqDCCF0Hjem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307020 - Plynofikace kotelny'!C2" display="/" xr:uid="{00000000-0004-0000-0000-000000000000}"/>
  </hyperlinks>
  <pageMargins left="0.7" right="0.7" top="0.75" bottom="0.75" header="0.3" footer="0.3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5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3" t="s">
        <v>87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88</v>
      </c>
    </row>
    <row r="4" spans="2:46" ht="24.95" customHeight="1">
      <c r="B4" s="16"/>
      <c r="D4" s="17" t="s">
        <v>89</v>
      </c>
      <c r="L4" s="16"/>
      <c r="M4" s="8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1" t="str">
        <f>'Rekapitulace stavby'!K6</f>
        <v>ČZA v Humpolci-Dusilov-objekt haly pro praktické vyučování-plynofikace kotelny</v>
      </c>
      <c r="F7" s="192"/>
      <c r="G7" s="192"/>
      <c r="H7" s="192"/>
      <c r="L7" s="16"/>
    </row>
    <row r="8" spans="2:46" s="1" customFormat="1" ht="12" customHeight="1">
      <c r="B8" s="28"/>
      <c r="D8" s="23" t="s">
        <v>90</v>
      </c>
      <c r="L8" s="28"/>
    </row>
    <row r="9" spans="2:46" s="1" customFormat="1" ht="16.5" customHeight="1">
      <c r="B9" s="28"/>
      <c r="E9" s="172" t="s">
        <v>91</v>
      </c>
      <c r="F9" s="193"/>
      <c r="G9" s="193"/>
      <c r="H9" s="193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26</v>
      </c>
      <c r="L14" s="28"/>
    </row>
    <row r="15" spans="2:46" s="1" customFormat="1" ht="18" customHeight="1">
      <c r="B15" s="28"/>
      <c r="E15" s="21" t="s">
        <v>27</v>
      </c>
      <c r="I15" s="23" t="s">
        <v>28</v>
      </c>
      <c r="J15" s="21" t="s">
        <v>29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30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4" t="str">
        <f>'Rekapitulace stavby'!E14</f>
        <v>Vyplň údaj</v>
      </c>
      <c r="F18" s="156"/>
      <c r="G18" s="156"/>
      <c r="H18" s="156"/>
      <c r="I18" s="23" t="s">
        <v>28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32</v>
      </c>
      <c r="I20" s="23" t="s">
        <v>25</v>
      </c>
      <c r="J20" s="21" t="s">
        <v>33</v>
      </c>
      <c r="L20" s="28"/>
    </row>
    <row r="21" spans="2:12" s="1" customFormat="1" ht="18" customHeight="1">
      <c r="B21" s="28"/>
      <c r="E21" s="21" t="s">
        <v>34</v>
      </c>
      <c r="I21" s="23" t="s">
        <v>28</v>
      </c>
      <c r="J21" s="21" t="s">
        <v>35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37</v>
      </c>
      <c r="I23" s="23" t="s">
        <v>25</v>
      </c>
      <c r="J23" s="21" t="s">
        <v>33</v>
      </c>
      <c r="L23" s="28"/>
    </row>
    <row r="24" spans="2:12" s="1" customFormat="1" ht="18" customHeight="1">
      <c r="B24" s="28"/>
      <c r="E24" s="21" t="s">
        <v>34</v>
      </c>
      <c r="I24" s="23" t="s">
        <v>28</v>
      </c>
      <c r="J24" s="21" t="s">
        <v>35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16.5" customHeight="1">
      <c r="B27" s="81"/>
      <c r="E27" s="161" t="s">
        <v>1</v>
      </c>
      <c r="F27" s="161"/>
      <c r="G27" s="161"/>
      <c r="H27" s="161"/>
      <c r="L27" s="81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2" t="s">
        <v>39</v>
      </c>
      <c r="J30" s="62">
        <f>ROUND(J143,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41</v>
      </c>
      <c r="I32" s="31" t="s">
        <v>40</v>
      </c>
      <c r="J32" s="31" t="s">
        <v>42</v>
      </c>
      <c r="L32" s="28"/>
    </row>
    <row r="33" spans="2:12" s="1" customFormat="1" ht="14.45" customHeight="1">
      <c r="B33" s="28"/>
      <c r="D33" s="51" t="s">
        <v>43</v>
      </c>
      <c r="E33" s="23" t="s">
        <v>44</v>
      </c>
      <c r="F33" s="83">
        <f>ROUND((SUM(BE143:BE351)),  2)</f>
        <v>0</v>
      </c>
      <c r="I33" s="84">
        <v>0.21</v>
      </c>
      <c r="J33" s="83">
        <f>ROUND(((SUM(BE143:BE351))*I33),  2)</f>
        <v>0</v>
      </c>
      <c r="L33" s="28"/>
    </row>
    <row r="34" spans="2:12" s="1" customFormat="1" ht="14.45" customHeight="1">
      <c r="B34" s="28"/>
      <c r="E34" s="23" t="s">
        <v>45</v>
      </c>
      <c r="F34" s="83">
        <f>ROUND((SUM(BF143:BF351)),  2)</f>
        <v>0</v>
      </c>
      <c r="I34" s="84">
        <v>0.12</v>
      </c>
      <c r="J34" s="83">
        <f>ROUND(((SUM(BF143:BF351))*I34),  2)</f>
        <v>0</v>
      </c>
      <c r="L34" s="28"/>
    </row>
    <row r="35" spans="2:12" s="1" customFormat="1" ht="14.45" hidden="1" customHeight="1">
      <c r="B35" s="28"/>
      <c r="E35" s="23" t="s">
        <v>46</v>
      </c>
      <c r="F35" s="83">
        <f>ROUND((SUM(BG143:BG351)),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3" t="s">
        <v>47</v>
      </c>
      <c r="F36" s="83">
        <f>ROUND((SUM(BH143:BH351)),  2)</f>
        <v>0</v>
      </c>
      <c r="I36" s="84">
        <v>0.12</v>
      </c>
      <c r="J36" s="83">
        <f>0</f>
        <v>0</v>
      </c>
      <c r="L36" s="28"/>
    </row>
    <row r="37" spans="2:12" s="1" customFormat="1" ht="14.45" hidden="1" customHeight="1">
      <c r="B37" s="28"/>
      <c r="E37" s="23" t="s">
        <v>48</v>
      </c>
      <c r="F37" s="83">
        <f>ROUND((SUM(BI143:BI351)),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49</v>
      </c>
      <c r="E39" s="53"/>
      <c r="F39" s="53"/>
      <c r="G39" s="87" t="s">
        <v>50</v>
      </c>
      <c r="H39" s="88" t="s">
        <v>51</v>
      </c>
      <c r="I39" s="53"/>
      <c r="J39" s="89">
        <f>SUM(J30:J37)</f>
        <v>0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52</v>
      </c>
      <c r="E50" s="38"/>
      <c r="F50" s="38"/>
      <c r="G50" s="37" t="s">
        <v>53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54</v>
      </c>
      <c r="E61" s="30"/>
      <c r="F61" s="91" t="s">
        <v>55</v>
      </c>
      <c r="G61" s="39" t="s">
        <v>54</v>
      </c>
      <c r="H61" s="30"/>
      <c r="I61" s="30"/>
      <c r="J61" s="92" t="s">
        <v>55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56</v>
      </c>
      <c r="E65" s="38"/>
      <c r="F65" s="38"/>
      <c r="G65" s="37" t="s">
        <v>57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54</v>
      </c>
      <c r="E76" s="30"/>
      <c r="F76" s="91" t="s">
        <v>55</v>
      </c>
      <c r="G76" s="39" t="s">
        <v>54</v>
      </c>
      <c r="H76" s="30"/>
      <c r="I76" s="30"/>
      <c r="J76" s="92" t="s">
        <v>55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91" t="str">
        <f>E7</f>
        <v>ČZA v Humpolci-Dusilov-objekt haly pro praktické vyučování-plynofikace kotelny</v>
      </c>
      <c r="F85" s="192"/>
      <c r="G85" s="192"/>
      <c r="H85" s="192"/>
      <c r="L85" s="28"/>
    </row>
    <row r="86" spans="2:47" s="1" customFormat="1" ht="12" customHeight="1">
      <c r="B86" s="28"/>
      <c r="C86" s="23" t="s">
        <v>90</v>
      </c>
      <c r="L86" s="28"/>
    </row>
    <row r="87" spans="2:47" s="1" customFormat="1" ht="16.5" customHeight="1">
      <c r="B87" s="28"/>
      <c r="E87" s="172" t="str">
        <f>E9</f>
        <v>307020 - Plynofikace kotelny</v>
      </c>
      <c r="F87" s="193"/>
      <c r="G87" s="193"/>
      <c r="H87" s="193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Humpolec</v>
      </c>
      <c r="I89" s="23" t="s">
        <v>22</v>
      </c>
      <c r="J89" s="48" t="str">
        <f>IF(J12="","",J12)</f>
        <v>1. 11. 2024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>Kraj Vysočina</v>
      </c>
      <c r="I91" s="23" t="s">
        <v>32</v>
      </c>
      <c r="J91" s="26" t="str">
        <f>E21</f>
        <v>MO-VE-RE s.r.o.</v>
      </c>
      <c r="L91" s="28"/>
    </row>
    <row r="92" spans="2:47" s="1" customFormat="1" ht="15.2" customHeight="1">
      <c r="B92" s="28"/>
      <c r="C92" s="23" t="s">
        <v>30</v>
      </c>
      <c r="F92" s="21" t="str">
        <f>IF(E18="","",E18)</f>
        <v>Vyplň údaj</v>
      </c>
      <c r="I92" s="23" t="s">
        <v>37</v>
      </c>
      <c r="J92" s="26" t="str">
        <f>E24</f>
        <v>MO-VE-RE s.r.o.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93</v>
      </c>
      <c r="D94" s="85"/>
      <c r="E94" s="85"/>
      <c r="F94" s="85"/>
      <c r="G94" s="85"/>
      <c r="H94" s="85"/>
      <c r="I94" s="85"/>
      <c r="J94" s="94" t="s">
        <v>94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5" t="s">
        <v>95</v>
      </c>
      <c r="J96" s="62">
        <f>J143</f>
        <v>0</v>
      </c>
      <c r="L96" s="28"/>
      <c r="AU96" s="13" t="s">
        <v>96</v>
      </c>
    </row>
    <row r="97" spans="2:12" s="8" customFormat="1" ht="24.95" customHeight="1">
      <c r="B97" s="96"/>
      <c r="D97" s="97" t="s">
        <v>97</v>
      </c>
      <c r="E97" s="98"/>
      <c r="F97" s="98"/>
      <c r="G97" s="98"/>
      <c r="H97" s="98"/>
      <c r="I97" s="98"/>
      <c r="J97" s="99">
        <f>J144</f>
        <v>0</v>
      </c>
      <c r="L97" s="96"/>
    </row>
    <row r="98" spans="2:12" s="9" customFormat="1" ht="19.899999999999999" customHeight="1">
      <c r="B98" s="100"/>
      <c r="D98" s="101" t="s">
        <v>98</v>
      </c>
      <c r="E98" s="102"/>
      <c r="F98" s="102"/>
      <c r="G98" s="102"/>
      <c r="H98" s="102"/>
      <c r="I98" s="102"/>
      <c r="J98" s="103">
        <f>J145</f>
        <v>0</v>
      </c>
      <c r="L98" s="100"/>
    </row>
    <row r="99" spans="2:12" s="9" customFormat="1" ht="19.899999999999999" customHeight="1">
      <c r="B99" s="100"/>
      <c r="D99" s="101" t="s">
        <v>99</v>
      </c>
      <c r="E99" s="102"/>
      <c r="F99" s="102"/>
      <c r="G99" s="102"/>
      <c r="H99" s="102"/>
      <c r="I99" s="102"/>
      <c r="J99" s="103">
        <f>J150</f>
        <v>0</v>
      </c>
      <c r="L99" s="100"/>
    </row>
    <row r="100" spans="2:12" s="9" customFormat="1" ht="19.899999999999999" customHeight="1">
      <c r="B100" s="100"/>
      <c r="D100" s="101" t="s">
        <v>100</v>
      </c>
      <c r="E100" s="102"/>
      <c r="F100" s="102"/>
      <c r="G100" s="102"/>
      <c r="H100" s="102"/>
      <c r="I100" s="102"/>
      <c r="J100" s="103">
        <f>J166</f>
        <v>0</v>
      </c>
      <c r="L100" s="100"/>
    </row>
    <row r="101" spans="2:12" s="9" customFormat="1" ht="19.899999999999999" customHeight="1">
      <c r="B101" s="100"/>
      <c r="D101" s="101" t="s">
        <v>101</v>
      </c>
      <c r="E101" s="102"/>
      <c r="F101" s="102"/>
      <c r="G101" s="102"/>
      <c r="H101" s="102"/>
      <c r="I101" s="102"/>
      <c r="J101" s="103">
        <f>J179</f>
        <v>0</v>
      </c>
      <c r="L101" s="100"/>
    </row>
    <row r="102" spans="2:12" s="9" customFormat="1" ht="19.899999999999999" customHeight="1">
      <c r="B102" s="100"/>
      <c r="D102" s="101" t="s">
        <v>102</v>
      </c>
      <c r="E102" s="102"/>
      <c r="F102" s="102"/>
      <c r="G102" s="102"/>
      <c r="H102" s="102"/>
      <c r="I102" s="102"/>
      <c r="J102" s="103">
        <f>J186</f>
        <v>0</v>
      </c>
      <c r="L102" s="100"/>
    </row>
    <row r="103" spans="2:12" s="8" customFormat="1" ht="24.95" customHeight="1">
      <c r="B103" s="96"/>
      <c r="D103" s="97" t="s">
        <v>103</v>
      </c>
      <c r="E103" s="98"/>
      <c r="F103" s="98"/>
      <c r="G103" s="98"/>
      <c r="H103" s="98"/>
      <c r="I103" s="98"/>
      <c r="J103" s="99">
        <f>J188</f>
        <v>0</v>
      </c>
      <c r="L103" s="96"/>
    </row>
    <row r="104" spans="2:12" s="9" customFormat="1" ht="19.899999999999999" customHeight="1">
      <c r="B104" s="100"/>
      <c r="D104" s="101" t="s">
        <v>104</v>
      </c>
      <c r="E104" s="102"/>
      <c r="F104" s="102"/>
      <c r="G104" s="102"/>
      <c r="H104" s="102"/>
      <c r="I104" s="102"/>
      <c r="J104" s="103">
        <f>J189</f>
        <v>0</v>
      </c>
      <c r="L104" s="100"/>
    </row>
    <row r="105" spans="2:12" s="9" customFormat="1" ht="19.899999999999999" customHeight="1">
      <c r="B105" s="100"/>
      <c r="D105" s="101" t="s">
        <v>105</v>
      </c>
      <c r="E105" s="102"/>
      <c r="F105" s="102"/>
      <c r="G105" s="102"/>
      <c r="H105" s="102"/>
      <c r="I105" s="102"/>
      <c r="J105" s="103">
        <f>J205</f>
        <v>0</v>
      </c>
      <c r="L105" s="100"/>
    </row>
    <row r="106" spans="2:12" s="9" customFormat="1" ht="19.899999999999999" customHeight="1">
      <c r="B106" s="100"/>
      <c r="D106" s="101" t="s">
        <v>106</v>
      </c>
      <c r="E106" s="102"/>
      <c r="F106" s="102"/>
      <c r="G106" s="102"/>
      <c r="H106" s="102"/>
      <c r="I106" s="102"/>
      <c r="J106" s="103">
        <f>J210</f>
        <v>0</v>
      </c>
      <c r="L106" s="100"/>
    </row>
    <row r="107" spans="2:12" s="9" customFormat="1" ht="19.899999999999999" customHeight="1">
      <c r="B107" s="100"/>
      <c r="D107" s="101" t="s">
        <v>107</v>
      </c>
      <c r="E107" s="102"/>
      <c r="F107" s="102"/>
      <c r="G107" s="102"/>
      <c r="H107" s="102"/>
      <c r="I107" s="102"/>
      <c r="J107" s="103">
        <f>J219</f>
        <v>0</v>
      </c>
      <c r="L107" s="100"/>
    </row>
    <row r="108" spans="2:12" s="9" customFormat="1" ht="19.899999999999999" customHeight="1">
      <c r="B108" s="100"/>
      <c r="D108" s="101" t="s">
        <v>108</v>
      </c>
      <c r="E108" s="102"/>
      <c r="F108" s="102"/>
      <c r="G108" s="102"/>
      <c r="H108" s="102"/>
      <c r="I108" s="102"/>
      <c r="J108" s="103">
        <f>J227</f>
        <v>0</v>
      </c>
      <c r="L108" s="100"/>
    </row>
    <row r="109" spans="2:12" s="9" customFormat="1" ht="19.899999999999999" customHeight="1">
      <c r="B109" s="100"/>
      <c r="D109" s="101" t="s">
        <v>109</v>
      </c>
      <c r="E109" s="102"/>
      <c r="F109" s="102"/>
      <c r="G109" s="102"/>
      <c r="H109" s="102"/>
      <c r="I109" s="102"/>
      <c r="J109" s="103">
        <f>J234</f>
        <v>0</v>
      </c>
      <c r="L109" s="100"/>
    </row>
    <row r="110" spans="2:12" s="9" customFormat="1" ht="19.899999999999999" customHeight="1">
      <c r="B110" s="100"/>
      <c r="D110" s="101" t="s">
        <v>110</v>
      </c>
      <c r="E110" s="102"/>
      <c r="F110" s="102"/>
      <c r="G110" s="102"/>
      <c r="H110" s="102"/>
      <c r="I110" s="102"/>
      <c r="J110" s="103">
        <f>J242</f>
        <v>0</v>
      </c>
      <c r="L110" s="100"/>
    </row>
    <row r="111" spans="2:12" s="9" customFormat="1" ht="19.899999999999999" customHeight="1">
      <c r="B111" s="100"/>
      <c r="D111" s="101" t="s">
        <v>111</v>
      </c>
      <c r="E111" s="102"/>
      <c r="F111" s="102"/>
      <c r="G111" s="102"/>
      <c r="H111" s="102"/>
      <c r="I111" s="102"/>
      <c r="J111" s="103">
        <f>J280</f>
        <v>0</v>
      </c>
      <c r="L111" s="100"/>
    </row>
    <row r="112" spans="2:12" s="9" customFormat="1" ht="19.899999999999999" customHeight="1">
      <c r="B112" s="100"/>
      <c r="D112" s="101" t="s">
        <v>112</v>
      </c>
      <c r="E112" s="102"/>
      <c r="F112" s="102"/>
      <c r="G112" s="102"/>
      <c r="H112" s="102"/>
      <c r="I112" s="102"/>
      <c r="J112" s="103">
        <f>J301</f>
        <v>0</v>
      </c>
      <c r="L112" s="100"/>
    </row>
    <row r="113" spans="2:12" s="9" customFormat="1" ht="19.899999999999999" customHeight="1">
      <c r="B113" s="100"/>
      <c r="D113" s="101" t="s">
        <v>113</v>
      </c>
      <c r="E113" s="102"/>
      <c r="F113" s="102"/>
      <c r="G113" s="102"/>
      <c r="H113" s="102"/>
      <c r="I113" s="102"/>
      <c r="J113" s="103">
        <f>J303</f>
        <v>0</v>
      </c>
      <c r="L113" s="100"/>
    </row>
    <row r="114" spans="2:12" s="9" customFormat="1" ht="19.899999999999999" customHeight="1">
      <c r="B114" s="100"/>
      <c r="D114" s="101" t="s">
        <v>114</v>
      </c>
      <c r="E114" s="102"/>
      <c r="F114" s="102"/>
      <c r="G114" s="102"/>
      <c r="H114" s="102"/>
      <c r="I114" s="102"/>
      <c r="J114" s="103">
        <f>J319</f>
        <v>0</v>
      </c>
      <c r="L114" s="100"/>
    </row>
    <row r="115" spans="2:12" s="8" customFormat="1" ht="24.95" customHeight="1">
      <c r="B115" s="96"/>
      <c r="D115" s="97" t="s">
        <v>115</v>
      </c>
      <c r="E115" s="98"/>
      <c r="F115" s="98"/>
      <c r="G115" s="98"/>
      <c r="H115" s="98"/>
      <c r="I115" s="98"/>
      <c r="J115" s="99">
        <f>J328</f>
        <v>0</v>
      </c>
      <c r="L115" s="96"/>
    </row>
    <row r="116" spans="2:12" s="9" customFormat="1" ht="19.899999999999999" customHeight="1">
      <c r="B116" s="100"/>
      <c r="D116" s="101" t="s">
        <v>116</v>
      </c>
      <c r="E116" s="102"/>
      <c r="F116" s="102"/>
      <c r="G116" s="102"/>
      <c r="H116" s="102"/>
      <c r="I116" s="102"/>
      <c r="J116" s="103">
        <f>J329</f>
        <v>0</v>
      </c>
      <c r="L116" s="100"/>
    </row>
    <row r="117" spans="2:12" s="9" customFormat="1" ht="19.899999999999999" customHeight="1">
      <c r="B117" s="100"/>
      <c r="D117" s="101" t="s">
        <v>117</v>
      </c>
      <c r="E117" s="102"/>
      <c r="F117" s="102"/>
      <c r="G117" s="102"/>
      <c r="H117" s="102"/>
      <c r="I117" s="102"/>
      <c r="J117" s="103">
        <f>J332</f>
        <v>0</v>
      </c>
      <c r="L117" s="100"/>
    </row>
    <row r="118" spans="2:12" s="9" customFormat="1" ht="19.899999999999999" customHeight="1">
      <c r="B118" s="100"/>
      <c r="D118" s="101" t="s">
        <v>118</v>
      </c>
      <c r="E118" s="102"/>
      <c r="F118" s="102"/>
      <c r="G118" s="102"/>
      <c r="H118" s="102"/>
      <c r="I118" s="102"/>
      <c r="J118" s="103">
        <f>J334</f>
        <v>0</v>
      </c>
      <c r="L118" s="100"/>
    </row>
    <row r="119" spans="2:12" s="9" customFormat="1" ht="19.899999999999999" customHeight="1">
      <c r="B119" s="100"/>
      <c r="D119" s="101" t="s">
        <v>119</v>
      </c>
      <c r="E119" s="102"/>
      <c r="F119" s="102"/>
      <c r="G119" s="102"/>
      <c r="H119" s="102"/>
      <c r="I119" s="102"/>
      <c r="J119" s="103">
        <f>J341</f>
        <v>0</v>
      </c>
      <c r="L119" s="100"/>
    </row>
    <row r="120" spans="2:12" s="9" customFormat="1" ht="19.899999999999999" customHeight="1">
      <c r="B120" s="100"/>
      <c r="D120" s="101" t="s">
        <v>120</v>
      </c>
      <c r="E120" s="102"/>
      <c r="F120" s="102"/>
      <c r="G120" s="102"/>
      <c r="H120" s="102"/>
      <c r="I120" s="102"/>
      <c r="J120" s="103">
        <f>J343</f>
        <v>0</v>
      </c>
      <c r="L120" s="100"/>
    </row>
    <row r="121" spans="2:12" s="9" customFormat="1" ht="19.899999999999999" customHeight="1">
      <c r="B121" s="100"/>
      <c r="D121" s="101" t="s">
        <v>121</v>
      </c>
      <c r="E121" s="102"/>
      <c r="F121" s="102"/>
      <c r="G121" s="102"/>
      <c r="H121" s="102"/>
      <c r="I121" s="102"/>
      <c r="J121" s="103">
        <f>J346</f>
        <v>0</v>
      </c>
      <c r="L121" s="100"/>
    </row>
    <row r="122" spans="2:12" s="9" customFormat="1" ht="19.899999999999999" customHeight="1">
      <c r="B122" s="100"/>
      <c r="D122" s="101" t="s">
        <v>122</v>
      </c>
      <c r="E122" s="102"/>
      <c r="F122" s="102"/>
      <c r="G122" s="102"/>
      <c r="H122" s="102"/>
      <c r="I122" s="102"/>
      <c r="J122" s="103">
        <f>J348</f>
        <v>0</v>
      </c>
      <c r="L122" s="100"/>
    </row>
    <row r="123" spans="2:12" s="9" customFormat="1" ht="19.899999999999999" customHeight="1">
      <c r="B123" s="100"/>
      <c r="D123" s="101" t="s">
        <v>123</v>
      </c>
      <c r="E123" s="102"/>
      <c r="F123" s="102"/>
      <c r="G123" s="102"/>
      <c r="H123" s="102"/>
      <c r="I123" s="102"/>
      <c r="J123" s="103">
        <f>J350</f>
        <v>0</v>
      </c>
      <c r="L123" s="100"/>
    </row>
    <row r="124" spans="2:12" s="1" customFormat="1" ht="21.75" customHeight="1">
      <c r="B124" s="28"/>
      <c r="L124" s="28"/>
    </row>
    <row r="125" spans="2:12" s="1" customFormat="1" ht="6.95" customHeight="1"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28"/>
    </row>
    <row r="129" spans="2:63" s="1" customFormat="1" ht="6.95" customHeight="1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28"/>
    </row>
    <row r="130" spans="2:63" s="1" customFormat="1" ht="24.95" customHeight="1">
      <c r="B130" s="28"/>
      <c r="C130" s="17" t="s">
        <v>124</v>
      </c>
      <c r="L130" s="28"/>
    </row>
    <row r="131" spans="2:63" s="1" customFormat="1" ht="6.95" customHeight="1">
      <c r="B131" s="28"/>
      <c r="L131" s="28"/>
    </row>
    <row r="132" spans="2:63" s="1" customFormat="1" ht="12" customHeight="1">
      <c r="B132" s="28"/>
      <c r="C132" s="23" t="s">
        <v>16</v>
      </c>
      <c r="L132" s="28"/>
    </row>
    <row r="133" spans="2:63" s="1" customFormat="1" ht="26.25" customHeight="1">
      <c r="B133" s="28"/>
      <c r="E133" s="191" t="str">
        <f>E7</f>
        <v>ČZA v Humpolci-Dusilov-objekt haly pro praktické vyučování-plynofikace kotelny</v>
      </c>
      <c r="F133" s="192"/>
      <c r="G133" s="192"/>
      <c r="H133" s="192"/>
      <c r="L133" s="28"/>
    </row>
    <row r="134" spans="2:63" s="1" customFormat="1" ht="12" customHeight="1">
      <c r="B134" s="28"/>
      <c r="C134" s="23" t="s">
        <v>90</v>
      </c>
      <c r="L134" s="28"/>
    </row>
    <row r="135" spans="2:63" s="1" customFormat="1" ht="16.5" customHeight="1">
      <c r="B135" s="28"/>
      <c r="E135" s="172" t="str">
        <f>E9</f>
        <v>307020 - Plynofikace kotelny</v>
      </c>
      <c r="F135" s="193"/>
      <c r="G135" s="193"/>
      <c r="H135" s="193"/>
      <c r="L135" s="28"/>
    </row>
    <row r="136" spans="2:63" s="1" customFormat="1" ht="6.95" customHeight="1">
      <c r="B136" s="28"/>
      <c r="L136" s="28"/>
    </row>
    <row r="137" spans="2:63" s="1" customFormat="1" ht="12" customHeight="1">
      <c r="B137" s="28"/>
      <c r="C137" s="23" t="s">
        <v>20</v>
      </c>
      <c r="F137" s="21" t="str">
        <f>F12</f>
        <v>Humpolec</v>
      </c>
      <c r="I137" s="23" t="s">
        <v>22</v>
      </c>
      <c r="J137" s="48" t="str">
        <f>IF(J12="","",J12)</f>
        <v>1. 11. 2024</v>
      </c>
      <c r="L137" s="28"/>
    </row>
    <row r="138" spans="2:63" s="1" customFormat="1" ht="6.95" customHeight="1">
      <c r="B138" s="28"/>
      <c r="L138" s="28"/>
    </row>
    <row r="139" spans="2:63" s="1" customFormat="1" ht="15.2" customHeight="1">
      <c r="B139" s="28"/>
      <c r="C139" s="23" t="s">
        <v>24</v>
      </c>
      <c r="F139" s="21" t="str">
        <f>E15</f>
        <v>Kraj Vysočina</v>
      </c>
      <c r="I139" s="23" t="s">
        <v>32</v>
      </c>
      <c r="J139" s="26" t="str">
        <f>E21</f>
        <v>MO-VE-RE s.r.o.</v>
      </c>
      <c r="L139" s="28"/>
    </row>
    <row r="140" spans="2:63" s="1" customFormat="1" ht="15.2" customHeight="1">
      <c r="B140" s="28"/>
      <c r="C140" s="23" t="s">
        <v>30</v>
      </c>
      <c r="F140" s="21" t="str">
        <f>IF(E18="","",E18)</f>
        <v>Vyplň údaj</v>
      </c>
      <c r="I140" s="23" t="s">
        <v>37</v>
      </c>
      <c r="J140" s="26" t="str">
        <f>E24</f>
        <v>MO-VE-RE s.r.o.</v>
      </c>
      <c r="L140" s="28"/>
    </row>
    <row r="141" spans="2:63" s="1" customFormat="1" ht="10.35" customHeight="1">
      <c r="B141" s="28"/>
      <c r="L141" s="28"/>
    </row>
    <row r="142" spans="2:63" s="10" customFormat="1" ht="29.25" customHeight="1">
      <c r="B142" s="104"/>
      <c r="C142" s="105" t="s">
        <v>125</v>
      </c>
      <c r="D142" s="106" t="s">
        <v>64</v>
      </c>
      <c r="E142" s="106" t="s">
        <v>60</v>
      </c>
      <c r="F142" s="106" t="s">
        <v>61</v>
      </c>
      <c r="G142" s="106" t="s">
        <v>126</v>
      </c>
      <c r="H142" s="106" t="s">
        <v>127</v>
      </c>
      <c r="I142" s="106" t="s">
        <v>128</v>
      </c>
      <c r="J142" s="106" t="s">
        <v>94</v>
      </c>
      <c r="K142" s="107" t="s">
        <v>129</v>
      </c>
      <c r="L142" s="104"/>
      <c r="M142" s="55" t="s">
        <v>1</v>
      </c>
      <c r="N142" s="56" t="s">
        <v>43</v>
      </c>
      <c r="O142" s="56" t="s">
        <v>130</v>
      </c>
      <c r="P142" s="56" t="s">
        <v>131</v>
      </c>
      <c r="Q142" s="56" t="s">
        <v>132</v>
      </c>
      <c r="R142" s="56" t="s">
        <v>133</v>
      </c>
      <c r="S142" s="56" t="s">
        <v>134</v>
      </c>
      <c r="T142" s="57" t="s">
        <v>135</v>
      </c>
    </row>
    <row r="143" spans="2:63" s="1" customFormat="1" ht="22.9" customHeight="1">
      <c r="B143" s="28"/>
      <c r="C143" s="60" t="s">
        <v>136</v>
      </c>
      <c r="J143" s="108">
        <f>BK143</f>
        <v>0</v>
      </c>
      <c r="L143" s="28"/>
      <c r="M143" s="58"/>
      <c r="N143" s="49"/>
      <c r="O143" s="49"/>
      <c r="P143" s="109">
        <f>P144+P188+P328</f>
        <v>0</v>
      </c>
      <c r="Q143" s="49"/>
      <c r="R143" s="109">
        <f>R144+R188+R328</f>
        <v>6.7987508700000001</v>
      </c>
      <c r="S143" s="49"/>
      <c r="T143" s="110">
        <f>T144+T188+T328</f>
        <v>24.034361440000001</v>
      </c>
      <c r="AT143" s="13" t="s">
        <v>78</v>
      </c>
      <c r="AU143" s="13" t="s">
        <v>96</v>
      </c>
      <c r="BK143" s="111">
        <f>BK144+BK188+BK328</f>
        <v>0</v>
      </c>
    </row>
    <row r="144" spans="2:63" s="11" customFormat="1" ht="25.9" customHeight="1">
      <c r="B144" s="112"/>
      <c r="D144" s="113" t="s">
        <v>78</v>
      </c>
      <c r="E144" s="114" t="s">
        <v>137</v>
      </c>
      <c r="F144" s="114" t="s">
        <v>138</v>
      </c>
      <c r="I144" s="115"/>
      <c r="J144" s="116">
        <f>BK144</f>
        <v>0</v>
      </c>
      <c r="L144" s="112"/>
      <c r="M144" s="117"/>
      <c r="P144" s="118">
        <f>P145+P150+P166+P179+P186</f>
        <v>0</v>
      </c>
      <c r="R144" s="118">
        <f>R145+R150+R166+R179+R186</f>
        <v>4.5771491700000002</v>
      </c>
      <c r="T144" s="119">
        <f>T145+T150+T166+T179+T186</f>
        <v>23.3964979</v>
      </c>
      <c r="AR144" s="113" t="s">
        <v>86</v>
      </c>
      <c r="AT144" s="120" t="s">
        <v>78</v>
      </c>
      <c r="AU144" s="120" t="s">
        <v>79</v>
      </c>
      <c r="AY144" s="113" t="s">
        <v>139</v>
      </c>
      <c r="BK144" s="121">
        <f>BK145+BK150+BK166+BK179+BK186</f>
        <v>0</v>
      </c>
    </row>
    <row r="145" spans="2:65" s="11" customFormat="1" ht="22.9" customHeight="1">
      <c r="B145" s="112"/>
      <c r="D145" s="113" t="s">
        <v>78</v>
      </c>
      <c r="E145" s="122" t="s">
        <v>140</v>
      </c>
      <c r="F145" s="122" t="s">
        <v>141</v>
      </c>
      <c r="I145" s="115"/>
      <c r="J145" s="123">
        <f>BK145</f>
        <v>0</v>
      </c>
      <c r="L145" s="112"/>
      <c r="M145" s="117"/>
      <c r="P145" s="118">
        <f>SUM(P146:P149)</f>
        <v>0</v>
      </c>
      <c r="R145" s="118">
        <f>SUM(R146:R149)</f>
        <v>0.15695000000000001</v>
      </c>
      <c r="T145" s="119">
        <f>SUM(T146:T149)</f>
        <v>0</v>
      </c>
      <c r="AR145" s="113" t="s">
        <v>86</v>
      </c>
      <c r="AT145" s="120" t="s">
        <v>78</v>
      </c>
      <c r="AU145" s="120" t="s">
        <v>86</v>
      </c>
      <c r="AY145" s="113" t="s">
        <v>139</v>
      </c>
      <c r="BK145" s="121">
        <f>SUM(BK146:BK149)</f>
        <v>0</v>
      </c>
    </row>
    <row r="146" spans="2:65" s="1" customFormat="1" ht="66.75" customHeight="1">
      <c r="B146" s="28"/>
      <c r="C146" s="124" t="s">
        <v>86</v>
      </c>
      <c r="D146" s="124" t="s">
        <v>142</v>
      </c>
      <c r="E146" s="125" t="s">
        <v>143</v>
      </c>
      <c r="F146" s="126" t="s">
        <v>144</v>
      </c>
      <c r="G146" s="127" t="s">
        <v>145</v>
      </c>
      <c r="H146" s="128">
        <v>1</v>
      </c>
      <c r="I146" s="129"/>
      <c r="J146" s="130">
        <f>ROUND(I146*H146,2)</f>
        <v>0</v>
      </c>
      <c r="K146" s="126" t="s">
        <v>146</v>
      </c>
      <c r="L146" s="28"/>
      <c r="M146" s="131" t="s">
        <v>1</v>
      </c>
      <c r="N146" s="132" t="s">
        <v>44</v>
      </c>
      <c r="P146" s="133">
        <f>O146*H146</f>
        <v>0</v>
      </c>
      <c r="Q146" s="133">
        <v>4.1759999999999999E-2</v>
      </c>
      <c r="R146" s="133">
        <f>Q146*H146</f>
        <v>4.1759999999999999E-2</v>
      </c>
      <c r="S146" s="133">
        <v>0</v>
      </c>
      <c r="T146" s="134">
        <f>S146*H146</f>
        <v>0</v>
      </c>
      <c r="AR146" s="135" t="s">
        <v>147</v>
      </c>
      <c r="AT146" s="135" t="s">
        <v>142</v>
      </c>
      <c r="AU146" s="135" t="s">
        <v>88</v>
      </c>
      <c r="AY146" s="13" t="s">
        <v>139</v>
      </c>
      <c r="BE146" s="136">
        <f>IF(N146="základní",J146,0)</f>
        <v>0</v>
      </c>
      <c r="BF146" s="136">
        <f>IF(N146="snížená",J146,0)</f>
        <v>0</v>
      </c>
      <c r="BG146" s="136">
        <f>IF(N146="zákl. přenesená",J146,0)</f>
        <v>0</v>
      </c>
      <c r="BH146" s="136">
        <f>IF(N146="sníž. přenesená",J146,0)</f>
        <v>0</v>
      </c>
      <c r="BI146" s="136">
        <f>IF(N146="nulová",J146,0)</f>
        <v>0</v>
      </c>
      <c r="BJ146" s="13" t="s">
        <v>86</v>
      </c>
      <c r="BK146" s="136">
        <f>ROUND(I146*H146,2)</f>
        <v>0</v>
      </c>
      <c r="BL146" s="13" t="s">
        <v>147</v>
      </c>
      <c r="BM146" s="135" t="s">
        <v>148</v>
      </c>
    </row>
    <row r="147" spans="2:65" s="1" customFormat="1" ht="78" customHeight="1">
      <c r="B147" s="28"/>
      <c r="C147" s="124" t="s">
        <v>88</v>
      </c>
      <c r="D147" s="124" t="s">
        <v>142</v>
      </c>
      <c r="E147" s="125" t="s">
        <v>149</v>
      </c>
      <c r="F147" s="126" t="s">
        <v>150</v>
      </c>
      <c r="G147" s="127" t="s">
        <v>151</v>
      </c>
      <c r="H147" s="128">
        <v>5</v>
      </c>
      <c r="I147" s="129"/>
      <c r="J147" s="130">
        <f>ROUND(I147*H147,2)</f>
        <v>0</v>
      </c>
      <c r="K147" s="126" t="s">
        <v>146</v>
      </c>
      <c r="L147" s="28"/>
      <c r="M147" s="131" t="s">
        <v>1</v>
      </c>
      <c r="N147" s="132" t="s">
        <v>44</v>
      </c>
      <c r="P147" s="133">
        <f>O147*H147</f>
        <v>0</v>
      </c>
      <c r="Q147" s="133">
        <v>1.1129999999999999E-2</v>
      </c>
      <c r="R147" s="133">
        <f>Q147*H147</f>
        <v>5.5649999999999998E-2</v>
      </c>
      <c r="S147" s="133">
        <v>0</v>
      </c>
      <c r="T147" s="134">
        <f>S147*H147</f>
        <v>0</v>
      </c>
      <c r="AR147" s="135" t="s">
        <v>147</v>
      </c>
      <c r="AT147" s="135" t="s">
        <v>142</v>
      </c>
      <c r="AU147" s="135" t="s">
        <v>88</v>
      </c>
      <c r="AY147" s="13" t="s">
        <v>139</v>
      </c>
      <c r="BE147" s="136">
        <f>IF(N147="základní",J147,0)</f>
        <v>0</v>
      </c>
      <c r="BF147" s="136">
        <f>IF(N147="snížená",J147,0)</f>
        <v>0</v>
      </c>
      <c r="BG147" s="136">
        <f>IF(N147="zákl. přenesená",J147,0)</f>
        <v>0</v>
      </c>
      <c r="BH147" s="136">
        <f>IF(N147="sníž. přenesená",J147,0)</f>
        <v>0</v>
      </c>
      <c r="BI147" s="136">
        <f>IF(N147="nulová",J147,0)</f>
        <v>0</v>
      </c>
      <c r="BJ147" s="13" t="s">
        <v>86</v>
      </c>
      <c r="BK147" s="136">
        <f>ROUND(I147*H147,2)</f>
        <v>0</v>
      </c>
      <c r="BL147" s="13" t="s">
        <v>147</v>
      </c>
      <c r="BM147" s="135" t="s">
        <v>152</v>
      </c>
    </row>
    <row r="148" spans="2:65" s="1" customFormat="1" ht="90" customHeight="1">
      <c r="B148" s="28"/>
      <c r="C148" s="124" t="s">
        <v>140</v>
      </c>
      <c r="D148" s="124" t="s">
        <v>142</v>
      </c>
      <c r="E148" s="125" t="s">
        <v>153</v>
      </c>
      <c r="F148" s="126" t="s">
        <v>154</v>
      </c>
      <c r="G148" s="127" t="s">
        <v>151</v>
      </c>
      <c r="H148" s="128">
        <v>5</v>
      </c>
      <c r="I148" s="129"/>
      <c r="J148" s="130">
        <f>ROUND(I148*H148,2)</f>
        <v>0</v>
      </c>
      <c r="K148" s="126" t="s">
        <v>146</v>
      </c>
      <c r="L148" s="28"/>
      <c r="M148" s="131" t="s">
        <v>1</v>
      </c>
      <c r="N148" s="132" t="s">
        <v>44</v>
      </c>
      <c r="P148" s="133">
        <f>O148*H148</f>
        <v>0</v>
      </c>
      <c r="Q148" s="133">
        <v>1.1650000000000001E-2</v>
      </c>
      <c r="R148" s="133">
        <f>Q148*H148</f>
        <v>5.8250000000000003E-2</v>
      </c>
      <c r="S148" s="133">
        <v>0</v>
      </c>
      <c r="T148" s="134">
        <f>S148*H148</f>
        <v>0</v>
      </c>
      <c r="AR148" s="135" t="s">
        <v>147</v>
      </c>
      <c r="AT148" s="135" t="s">
        <v>142</v>
      </c>
      <c r="AU148" s="135" t="s">
        <v>88</v>
      </c>
      <c r="AY148" s="13" t="s">
        <v>139</v>
      </c>
      <c r="BE148" s="136">
        <f>IF(N148="základní",J148,0)</f>
        <v>0</v>
      </c>
      <c r="BF148" s="136">
        <f>IF(N148="snížená",J148,0)</f>
        <v>0</v>
      </c>
      <c r="BG148" s="136">
        <f>IF(N148="zákl. přenesená",J148,0)</f>
        <v>0</v>
      </c>
      <c r="BH148" s="136">
        <f>IF(N148="sníž. přenesená",J148,0)</f>
        <v>0</v>
      </c>
      <c r="BI148" s="136">
        <f>IF(N148="nulová",J148,0)</f>
        <v>0</v>
      </c>
      <c r="BJ148" s="13" t="s">
        <v>86</v>
      </c>
      <c r="BK148" s="136">
        <f>ROUND(I148*H148,2)</f>
        <v>0</v>
      </c>
      <c r="BL148" s="13" t="s">
        <v>147</v>
      </c>
      <c r="BM148" s="135" t="s">
        <v>155</v>
      </c>
    </row>
    <row r="149" spans="2:65" s="1" customFormat="1" ht="55.5" customHeight="1">
      <c r="B149" s="28"/>
      <c r="C149" s="124" t="s">
        <v>147</v>
      </c>
      <c r="D149" s="124" t="s">
        <v>142</v>
      </c>
      <c r="E149" s="125" t="s">
        <v>156</v>
      </c>
      <c r="F149" s="126" t="s">
        <v>157</v>
      </c>
      <c r="G149" s="127" t="s">
        <v>158</v>
      </c>
      <c r="H149" s="128">
        <v>1</v>
      </c>
      <c r="I149" s="129"/>
      <c r="J149" s="130">
        <f>ROUND(I149*H149,2)</f>
        <v>0</v>
      </c>
      <c r="K149" s="126" t="s">
        <v>146</v>
      </c>
      <c r="L149" s="28"/>
      <c r="M149" s="131" t="s">
        <v>1</v>
      </c>
      <c r="N149" s="132" t="s">
        <v>44</v>
      </c>
      <c r="P149" s="133">
        <f>O149*H149</f>
        <v>0</v>
      </c>
      <c r="Q149" s="133">
        <v>1.2899999999999999E-3</v>
      </c>
      <c r="R149" s="133">
        <f>Q149*H149</f>
        <v>1.2899999999999999E-3</v>
      </c>
      <c r="S149" s="133">
        <v>0</v>
      </c>
      <c r="T149" s="134">
        <f>S149*H149</f>
        <v>0</v>
      </c>
      <c r="AR149" s="135" t="s">
        <v>147</v>
      </c>
      <c r="AT149" s="135" t="s">
        <v>142</v>
      </c>
      <c r="AU149" s="135" t="s">
        <v>88</v>
      </c>
      <c r="AY149" s="13" t="s">
        <v>139</v>
      </c>
      <c r="BE149" s="136">
        <f>IF(N149="základní",J149,0)</f>
        <v>0</v>
      </c>
      <c r="BF149" s="136">
        <f>IF(N149="snížená",J149,0)</f>
        <v>0</v>
      </c>
      <c r="BG149" s="136">
        <f>IF(N149="zákl. přenesená",J149,0)</f>
        <v>0</v>
      </c>
      <c r="BH149" s="136">
        <f>IF(N149="sníž. přenesená",J149,0)</f>
        <v>0</v>
      </c>
      <c r="BI149" s="136">
        <f>IF(N149="nulová",J149,0)</f>
        <v>0</v>
      </c>
      <c r="BJ149" s="13" t="s">
        <v>86</v>
      </c>
      <c r="BK149" s="136">
        <f>ROUND(I149*H149,2)</f>
        <v>0</v>
      </c>
      <c r="BL149" s="13" t="s">
        <v>147</v>
      </c>
      <c r="BM149" s="135" t="s">
        <v>159</v>
      </c>
    </row>
    <row r="150" spans="2:65" s="11" customFormat="1" ht="22.9" customHeight="1">
      <c r="B150" s="112"/>
      <c r="D150" s="113" t="s">
        <v>78</v>
      </c>
      <c r="E150" s="122" t="s">
        <v>160</v>
      </c>
      <c r="F150" s="122" t="s">
        <v>161</v>
      </c>
      <c r="I150" s="115"/>
      <c r="J150" s="123">
        <f>BK150</f>
        <v>0</v>
      </c>
      <c r="L150" s="112"/>
      <c r="M150" s="117"/>
      <c r="P150" s="118">
        <f>SUM(P151:P165)</f>
        <v>0</v>
      </c>
      <c r="R150" s="118">
        <f>SUM(R151:R165)</f>
        <v>4.4188097200000005</v>
      </c>
      <c r="T150" s="119">
        <f>SUM(T151:T165)</f>
        <v>4.0588999999999998E-3</v>
      </c>
      <c r="AR150" s="113" t="s">
        <v>86</v>
      </c>
      <c r="AT150" s="120" t="s">
        <v>78</v>
      </c>
      <c r="AU150" s="120" t="s">
        <v>86</v>
      </c>
      <c r="AY150" s="113" t="s">
        <v>139</v>
      </c>
      <c r="BK150" s="121">
        <f>SUM(BK151:BK165)</f>
        <v>0</v>
      </c>
    </row>
    <row r="151" spans="2:65" s="1" customFormat="1" ht="33" customHeight="1">
      <c r="B151" s="28"/>
      <c r="C151" s="124" t="s">
        <v>162</v>
      </c>
      <c r="D151" s="124" t="s">
        <v>142</v>
      </c>
      <c r="E151" s="125" t="s">
        <v>163</v>
      </c>
      <c r="F151" s="126" t="s">
        <v>164</v>
      </c>
      <c r="G151" s="127" t="s">
        <v>165</v>
      </c>
      <c r="H151" s="128">
        <v>46.314999999999998</v>
      </c>
      <c r="I151" s="129"/>
      <c r="J151" s="130">
        <f t="shared" ref="J151:J165" si="0">ROUND(I151*H151,2)</f>
        <v>0</v>
      </c>
      <c r="K151" s="126" t="s">
        <v>146</v>
      </c>
      <c r="L151" s="28"/>
      <c r="M151" s="131" t="s">
        <v>1</v>
      </c>
      <c r="N151" s="132" t="s">
        <v>44</v>
      </c>
      <c r="P151" s="133">
        <f t="shared" ref="P151:P165" si="1">O151*H151</f>
        <v>0</v>
      </c>
      <c r="Q151" s="133">
        <v>7.3499999999999998E-3</v>
      </c>
      <c r="R151" s="133">
        <f t="shared" ref="R151:R165" si="2">Q151*H151</f>
        <v>0.34041524999999995</v>
      </c>
      <c r="S151" s="133">
        <v>0</v>
      </c>
      <c r="T151" s="134">
        <f t="shared" ref="T151:T165" si="3">S151*H151</f>
        <v>0</v>
      </c>
      <c r="AR151" s="135" t="s">
        <v>147</v>
      </c>
      <c r="AT151" s="135" t="s">
        <v>142</v>
      </c>
      <c r="AU151" s="135" t="s">
        <v>88</v>
      </c>
      <c r="AY151" s="13" t="s">
        <v>139</v>
      </c>
      <c r="BE151" s="136">
        <f t="shared" ref="BE151:BE165" si="4">IF(N151="základní",J151,0)</f>
        <v>0</v>
      </c>
      <c r="BF151" s="136">
        <f t="shared" ref="BF151:BF165" si="5">IF(N151="snížená",J151,0)</f>
        <v>0</v>
      </c>
      <c r="BG151" s="136">
        <f t="shared" ref="BG151:BG165" si="6">IF(N151="zákl. přenesená",J151,0)</f>
        <v>0</v>
      </c>
      <c r="BH151" s="136">
        <f t="shared" ref="BH151:BH165" si="7">IF(N151="sníž. přenesená",J151,0)</f>
        <v>0</v>
      </c>
      <c r="BI151" s="136">
        <f t="shared" ref="BI151:BI165" si="8">IF(N151="nulová",J151,0)</f>
        <v>0</v>
      </c>
      <c r="BJ151" s="13" t="s">
        <v>86</v>
      </c>
      <c r="BK151" s="136">
        <f t="shared" ref="BK151:BK165" si="9">ROUND(I151*H151,2)</f>
        <v>0</v>
      </c>
      <c r="BL151" s="13" t="s">
        <v>147</v>
      </c>
      <c r="BM151" s="135" t="s">
        <v>166</v>
      </c>
    </row>
    <row r="152" spans="2:65" s="1" customFormat="1" ht="49.15" customHeight="1">
      <c r="B152" s="28"/>
      <c r="C152" s="124" t="s">
        <v>160</v>
      </c>
      <c r="D152" s="124" t="s">
        <v>142</v>
      </c>
      <c r="E152" s="125" t="s">
        <v>167</v>
      </c>
      <c r="F152" s="126" t="s">
        <v>168</v>
      </c>
      <c r="G152" s="127" t="s">
        <v>165</v>
      </c>
      <c r="H152" s="128">
        <v>46.314999999999998</v>
      </c>
      <c r="I152" s="129"/>
      <c r="J152" s="130">
        <f t="shared" si="0"/>
        <v>0</v>
      </c>
      <c r="K152" s="126" t="s">
        <v>146</v>
      </c>
      <c r="L152" s="28"/>
      <c r="M152" s="131" t="s">
        <v>1</v>
      </c>
      <c r="N152" s="132" t="s">
        <v>44</v>
      </c>
      <c r="P152" s="133">
        <f t="shared" si="1"/>
        <v>0</v>
      </c>
      <c r="Q152" s="133">
        <v>1.8380000000000001E-2</v>
      </c>
      <c r="R152" s="133">
        <f t="shared" si="2"/>
        <v>0.85126970000000002</v>
      </c>
      <c r="S152" s="133">
        <v>0</v>
      </c>
      <c r="T152" s="134">
        <f t="shared" si="3"/>
        <v>0</v>
      </c>
      <c r="AR152" s="135" t="s">
        <v>147</v>
      </c>
      <c r="AT152" s="135" t="s">
        <v>142</v>
      </c>
      <c r="AU152" s="135" t="s">
        <v>88</v>
      </c>
      <c r="AY152" s="13" t="s">
        <v>139</v>
      </c>
      <c r="BE152" s="136">
        <f t="shared" si="4"/>
        <v>0</v>
      </c>
      <c r="BF152" s="136">
        <f t="shared" si="5"/>
        <v>0</v>
      </c>
      <c r="BG152" s="136">
        <f t="shared" si="6"/>
        <v>0</v>
      </c>
      <c r="BH152" s="136">
        <f t="shared" si="7"/>
        <v>0</v>
      </c>
      <c r="BI152" s="136">
        <f t="shared" si="8"/>
        <v>0</v>
      </c>
      <c r="BJ152" s="13" t="s">
        <v>86</v>
      </c>
      <c r="BK152" s="136">
        <f t="shared" si="9"/>
        <v>0</v>
      </c>
      <c r="BL152" s="13" t="s">
        <v>147</v>
      </c>
      <c r="BM152" s="135" t="s">
        <v>169</v>
      </c>
    </row>
    <row r="153" spans="2:65" s="1" customFormat="1" ht="44.25" customHeight="1">
      <c r="B153" s="28"/>
      <c r="C153" s="124" t="s">
        <v>170</v>
      </c>
      <c r="D153" s="124" t="s">
        <v>142</v>
      </c>
      <c r="E153" s="125" t="s">
        <v>171</v>
      </c>
      <c r="F153" s="126" t="s">
        <v>172</v>
      </c>
      <c r="G153" s="127" t="s">
        <v>165</v>
      </c>
      <c r="H153" s="128">
        <v>46.314999999999998</v>
      </c>
      <c r="I153" s="129"/>
      <c r="J153" s="130">
        <f t="shared" si="0"/>
        <v>0</v>
      </c>
      <c r="K153" s="126" t="s">
        <v>146</v>
      </c>
      <c r="L153" s="28"/>
      <c r="M153" s="131" t="s">
        <v>1</v>
      </c>
      <c r="N153" s="132" t="s">
        <v>44</v>
      </c>
      <c r="P153" s="133">
        <f t="shared" si="1"/>
        <v>0</v>
      </c>
      <c r="Q153" s="133">
        <v>7.9000000000000008E-3</v>
      </c>
      <c r="R153" s="133">
        <f t="shared" si="2"/>
        <v>0.36588850000000001</v>
      </c>
      <c r="S153" s="133">
        <v>0</v>
      </c>
      <c r="T153" s="134">
        <f t="shared" si="3"/>
        <v>0</v>
      </c>
      <c r="AR153" s="135" t="s">
        <v>147</v>
      </c>
      <c r="AT153" s="135" t="s">
        <v>142</v>
      </c>
      <c r="AU153" s="135" t="s">
        <v>88</v>
      </c>
      <c r="AY153" s="13" t="s">
        <v>139</v>
      </c>
      <c r="BE153" s="136">
        <f t="shared" si="4"/>
        <v>0</v>
      </c>
      <c r="BF153" s="136">
        <f t="shared" si="5"/>
        <v>0</v>
      </c>
      <c r="BG153" s="136">
        <f t="shared" si="6"/>
        <v>0</v>
      </c>
      <c r="BH153" s="136">
        <f t="shared" si="7"/>
        <v>0</v>
      </c>
      <c r="BI153" s="136">
        <f t="shared" si="8"/>
        <v>0</v>
      </c>
      <c r="BJ153" s="13" t="s">
        <v>86</v>
      </c>
      <c r="BK153" s="136">
        <f t="shared" si="9"/>
        <v>0</v>
      </c>
      <c r="BL153" s="13" t="s">
        <v>147</v>
      </c>
      <c r="BM153" s="135" t="s">
        <v>173</v>
      </c>
    </row>
    <row r="154" spans="2:65" s="1" customFormat="1" ht="33" customHeight="1">
      <c r="B154" s="28"/>
      <c r="C154" s="124" t="s">
        <v>174</v>
      </c>
      <c r="D154" s="124" t="s">
        <v>142</v>
      </c>
      <c r="E154" s="125" t="s">
        <v>175</v>
      </c>
      <c r="F154" s="126" t="s">
        <v>176</v>
      </c>
      <c r="G154" s="127" t="s">
        <v>165</v>
      </c>
      <c r="H154" s="128">
        <v>81.433999999999997</v>
      </c>
      <c r="I154" s="129"/>
      <c r="J154" s="130">
        <f t="shared" si="0"/>
        <v>0</v>
      </c>
      <c r="K154" s="126" t="s">
        <v>146</v>
      </c>
      <c r="L154" s="28"/>
      <c r="M154" s="131" t="s">
        <v>1</v>
      </c>
      <c r="N154" s="132" t="s">
        <v>44</v>
      </c>
      <c r="P154" s="133">
        <f t="shared" si="1"/>
        <v>0</v>
      </c>
      <c r="Q154" s="133">
        <v>7.3499999999999998E-3</v>
      </c>
      <c r="R154" s="133">
        <f t="shared" si="2"/>
        <v>0.59853990000000001</v>
      </c>
      <c r="S154" s="133">
        <v>0</v>
      </c>
      <c r="T154" s="134">
        <f t="shared" si="3"/>
        <v>0</v>
      </c>
      <c r="AR154" s="135" t="s">
        <v>147</v>
      </c>
      <c r="AT154" s="135" t="s">
        <v>142</v>
      </c>
      <c r="AU154" s="135" t="s">
        <v>88</v>
      </c>
      <c r="AY154" s="13" t="s">
        <v>139</v>
      </c>
      <c r="BE154" s="136">
        <f t="shared" si="4"/>
        <v>0</v>
      </c>
      <c r="BF154" s="136">
        <f t="shared" si="5"/>
        <v>0</v>
      </c>
      <c r="BG154" s="136">
        <f t="shared" si="6"/>
        <v>0</v>
      </c>
      <c r="BH154" s="136">
        <f t="shared" si="7"/>
        <v>0</v>
      </c>
      <c r="BI154" s="136">
        <f t="shared" si="8"/>
        <v>0</v>
      </c>
      <c r="BJ154" s="13" t="s">
        <v>86</v>
      </c>
      <c r="BK154" s="136">
        <f t="shared" si="9"/>
        <v>0</v>
      </c>
      <c r="BL154" s="13" t="s">
        <v>147</v>
      </c>
      <c r="BM154" s="135" t="s">
        <v>177</v>
      </c>
    </row>
    <row r="155" spans="2:65" s="1" customFormat="1" ht="44.25" customHeight="1">
      <c r="B155" s="28"/>
      <c r="C155" s="124" t="s">
        <v>178</v>
      </c>
      <c r="D155" s="124" t="s">
        <v>142</v>
      </c>
      <c r="E155" s="125" t="s">
        <v>179</v>
      </c>
      <c r="F155" s="126" t="s">
        <v>180</v>
      </c>
      <c r="G155" s="127" t="s">
        <v>165</v>
      </c>
      <c r="H155" s="128">
        <v>81.433999999999997</v>
      </c>
      <c r="I155" s="129"/>
      <c r="J155" s="130">
        <f t="shared" si="0"/>
        <v>0</v>
      </c>
      <c r="K155" s="126" t="s">
        <v>146</v>
      </c>
      <c r="L155" s="28"/>
      <c r="M155" s="131" t="s">
        <v>1</v>
      </c>
      <c r="N155" s="132" t="s">
        <v>44</v>
      </c>
      <c r="P155" s="133">
        <f t="shared" si="1"/>
        <v>0</v>
      </c>
      <c r="Q155" s="133">
        <v>1.8380000000000001E-2</v>
      </c>
      <c r="R155" s="133">
        <f t="shared" si="2"/>
        <v>1.4967569199999999</v>
      </c>
      <c r="S155" s="133">
        <v>0</v>
      </c>
      <c r="T155" s="134">
        <f t="shared" si="3"/>
        <v>0</v>
      </c>
      <c r="AR155" s="135" t="s">
        <v>147</v>
      </c>
      <c r="AT155" s="135" t="s">
        <v>142</v>
      </c>
      <c r="AU155" s="135" t="s">
        <v>88</v>
      </c>
      <c r="AY155" s="13" t="s">
        <v>139</v>
      </c>
      <c r="BE155" s="136">
        <f t="shared" si="4"/>
        <v>0</v>
      </c>
      <c r="BF155" s="136">
        <f t="shared" si="5"/>
        <v>0</v>
      </c>
      <c r="BG155" s="136">
        <f t="shared" si="6"/>
        <v>0</v>
      </c>
      <c r="BH155" s="136">
        <f t="shared" si="7"/>
        <v>0</v>
      </c>
      <c r="BI155" s="136">
        <f t="shared" si="8"/>
        <v>0</v>
      </c>
      <c r="BJ155" s="13" t="s">
        <v>86</v>
      </c>
      <c r="BK155" s="136">
        <f t="shared" si="9"/>
        <v>0</v>
      </c>
      <c r="BL155" s="13" t="s">
        <v>147</v>
      </c>
      <c r="BM155" s="135" t="s">
        <v>181</v>
      </c>
    </row>
    <row r="156" spans="2:65" s="1" customFormat="1" ht="44.25" customHeight="1">
      <c r="B156" s="28"/>
      <c r="C156" s="124" t="s">
        <v>182</v>
      </c>
      <c r="D156" s="124" t="s">
        <v>142</v>
      </c>
      <c r="E156" s="125" t="s">
        <v>183</v>
      </c>
      <c r="F156" s="126" t="s">
        <v>184</v>
      </c>
      <c r="G156" s="127" t="s">
        <v>165</v>
      </c>
      <c r="H156" s="128">
        <v>81.433999999999997</v>
      </c>
      <c r="I156" s="129"/>
      <c r="J156" s="130">
        <f t="shared" si="0"/>
        <v>0</v>
      </c>
      <c r="K156" s="126" t="s">
        <v>146</v>
      </c>
      <c r="L156" s="28"/>
      <c r="M156" s="131" t="s">
        <v>1</v>
      </c>
      <c r="N156" s="132" t="s">
        <v>44</v>
      </c>
      <c r="P156" s="133">
        <f t="shared" si="1"/>
        <v>0</v>
      </c>
      <c r="Q156" s="133">
        <v>7.9000000000000008E-3</v>
      </c>
      <c r="R156" s="133">
        <f t="shared" si="2"/>
        <v>0.64332860000000003</v>
      </c>
      <c r="S156" s="133">
        <v>0</v>
      </c>
      <c r="T156" s="134">
        <f t="shared" si="3"/>
        <v>0</v>
      </c>
      <c r="AR156" s="135" t="s">
        <v>147</v>
      </c>
      <c r="AT156" s="135" t="s">
        <v>142</v>
      </c>
      <c r="AU156" s="135" t="s">
        <v>88</v>
      </c>
      <c r="AY156" s="13" t="s">
        <v>139</v>
      </c>
      <c r="BE156" s="136">
        <f t="shared" si="4"/>
        <v>0</v>
      </c>
      <c r="BF156" s="136">
        <f t="shared" si="5"/>
        <v>0</v>
      </c>
      <c r="BG156" s="136">
        <f t="shared" si="6"/>
        <v>0</v>
      </c>
      <c r="BH156" s="136">
        <f t="shared" si="7"/>
        <v>0</v>
      </c>
      <c r="BI156" s="136">
        <f t="shared" si="8"/>
        <v>0</v>
      </c>
      <c r="BJ156" s="13" t="s">
        <v>86</v>
      </c>
      <c r="BK156" s="136">
        <f t="shared" si="9"/>
        <v>0</v>
      </c>
      <c r="BL156" s="13" t="s">
        <v>147</v>
      </c>
      <c r="BM156" s="135" t="s">
        <v>185</v>
      </c>
    </row>
    <row r="157" spans="2:65" s="1" customFormat="1" ht="24.2" customHeight="1">
      <c r="B157" s="28"/>
      <c r="C157" s="124" t="s">
        <v>186</v>
      </c>
      <c r="D157" s="124" t="s">
        <v>142</v>
      </c>
      <c r="E157" s="125" t="s">
        <v>187</v>
      </c>
      <c r="F157" s="126" t="s">
        <v>188</v>
      </c>
      <c r="G157" s="127" t="s">
        <v>165</v>
      </c>
      <c r="H157" s="128">
        <v>46.314999999999998</v>
      </c>
      <c r="I157" s="129"/>
      <c r="J157" s="130">
        <f t="shared" si="0"/>
        <v>0</v>
      </c>
      <c r="K157" s="126" t="s">
        <v>146</v>
      </c>
      <c r="L157" s="28"/>
      <c r="M157" s="131" t="s">
        <v>1</v>
      </c>
      <c r="N157" s="132" t="s">
        <v>44</v>
      </c>
      <c r="P157" s="133">
        <f t="shared" si="1"/>
        <v>0</v>
      </c>
      <c r="Q157" s="133">
        <v>9.8999999999999999E-4</v>
      </c>
      <c r="R157" s="133">
        <f t="shared" si="2"/>
        <v>4.585185E-2</v>
      </c>
      <c r="S157" s="133">
        <v>6.0000000000000002E-5</v>
      </c>
      <c r="T157" s="134">
        <f t="shared" si="3"/>
        <v>2.7788999999999999E-3</v>
      </c>
      <c r="AR157" s="135" t="s">
        <v>147</v>
      </c>
      <c r="AT157" s="135" t="s">
        <v>142</v>
      </c>
      <c r="AU157" s="135" t="s">
        <v>88</v>
      </c>
      <c r="AY157" s="13" t="s">
        <v>139</v>
      </c>
      <c r="BE157" s="136">
        <f t="shared" si="4"/>
        <v>0</v>
      </c>
      <c r="BF157" s="136">
        <f t="shared" si="5"/>
        <v>0</v>
      </c>
      <c r="BG157" s="136">
        <f t="shared" si="6"/>
        <v>0</v>
      </c>
      <c r="BH157" s="136">
        <f t="shared" si="7"/>
        <v>0</v>
      </c>
      <c r="BI157" s="136">
        <f t="shared" si="8"/>
        <v>0</v>
      </c>
      <c r="BJ157" s="13" t="s">
        <v>86</v>
      </c>
      <c r="BK157" s="136">
        <f t="shared" si="9"/>
        <v>0</v>
      </c>
      <c r="BL157" s="13" t="s">
        <v>147</v>
      </c>
      <c r="BM157" s="135" t="s">
        <v>189</v>
      </c>
    </row>
    <row r="158" spans="2:65" s="1" customFormat="1" ht="33" customHeight="1">
      <c r="B158" s="28"/>
      <c r="C158" s="124" t="s">
        <v>8</v>
      </c>
      <c r="D158" s="124" t="s">
        <v>142</v>
      </c>
      <c r="E158" s="125" t="s">
        <v>190</v>
      </c>
      <c r="F158" s="126" t="s">
        <v>191</v>
      </c>
      <c r="G158" s="127" t="s">
        <v>165</v>
      </c>
      <c r="H158" s="128">
        <v>17.55</v>
      </c>
      <c r="I158" s="129"/>
      <c r="J158" s="130">
        <f t="shared" si="0"/>
        <v>0</v>
      </c>
      <c r="K158" s="126" t="s">
        <v>146</v>
      </c>
      <c r="L158" s="28"/>
      <c r="M158" s="131" t="s">
        <v>1</v>
      </c>
      <c r="N158" s="132" t="s">
        <v>44</v>
      </c>
      <c r="P158" s="133">
        <f t="shared" si="1"/>
        <v>0</v>
      </c>
      <c r="Q158" s="133">
        <v>1.98E-3</v>
      </c>
      <c r="R158" s="133">
        <f t="shared" si="2"/>
        <v>3.4749000000000002E-2</v>
      </c>
      <c r="S158" s="133">
        <v>6.0000000000000002E-5</v>
      </c>
      <c r="T158" s="134">
        <f t="shared" si="3"/>
        <v>1.0530000000000001E-3</v>
      </c>
      <c r="AR158" s="135" t="s">
        <v>147</v>
      </c>
      <c r="AT158" s="135" t="s">
        <v>142</v>
      </c>
      <c r="AU158" s="135" t="s">
        <v>88</v>
      </c>
      <c r="AY158" s="13" t="s">
        <v>139</v>
      </c>
      <c r="BE158" s="136">
        <f t="shared" si="4"/>
        <v>0</v>
      </c>
      <c r="BF158" s="136">
        <f t="shared" si="5"/>
        <v>0</v>
      </c>
      <c r="BG158" s="136">
        <f t="shared" si="6"/>
        <v>0</v>
      </c>
      <c r="BH158" s="136">
        <f t="shared" si="7"/>
        <v>0</v>
      </c>
      <c r="BI158" s="136">
        <f t="shared" si="8"/>
        <v>0</v>
      </c>
      <c r="BJ158" s="13" t="s">
        <v>86</v>
      </c>
      <c r="BK158" s="136">
        <f t="shared" si="9"/>
        <v>0</v>
      </c>
      <c r="BL158" s="13" t="s">
        <v>147</v>
      </c>
      <c r="BM158" s="135" t="s">
        <v>192</v>
      </c>
    </row>
    <row r="159" spans="2:65" s="1" customFormat="1" ht="37.9" customHeight="1">
      <c r="B159" s="28"/>
      <c r="C159" s="124" t="s">
        <v>193</v>
      </c>
      <c r="D159" s="124" t="s">
        <v>142</v>
      </c>
      <c r="E159" s="125" t="s">
        <v>194</v>
      </c>
      <c r="F159" s="126" t="s">
        <v>195</v>
      </c>
      <c r="G159" s="127" t="s">
        <v>151</v>
      </c>
      <c r="H159" s="128">
        <v>22.7</v>
      </c>
      <c r="I159" s="129"/>
      <c r="J159" s="130">
        <f t="shared" si="0"/>
        <v>0</v>
      </c>
      <c r="K159" s="126" t="s">
        <v>146</v>
      </c>
      <c r="L159" s="28"/>
      <c r="M159" s="131" t="s">
        <v>1</v>
      </c>
      <c r="N159" s="132" t="s">
        <v>44</v>
      </c>
      <c r="P159" s="133">
        <f t="shared" si="1"/>
        <v>0</v>
      </c>
      <c r="Q159" s="133">
        <v>0</v>
      </c>
      <c r="R159" s="133">
        <f t="shared" si="2"/>
        <v>0</v>
      </c>
      <c r="S159" s="133">
        <v>1.0000000000000001E-5</v>
      </c>
      <c r="T159" s="134">
        <f t="shared" si="3"/>
        <v>2.2700000000000002E-4</v>
      </c>
      <c r="AR159" s="135" t="s">
        <v>147</v>
      </c>
      <c r="AT159" s="135" t="s">
        <v>142</v>
      </c>
      <c r="AU159" s="135" t="s">
        <v>88</v>
      </c>
      <c r="AY159" s="13" t="s">
        <v>139</v>
      </c>
      <c r="BE159" s="136">
        <f t="shared" si="4"/>
        <v>0</v>
      </c>
      <c r="BF159" s="136">
        <f t="shared" si="5"/>
        <v>0</v>
      </c>
      <c r="BG159" s="136">
        <f t="shared" si="6"/>
        <v>0</v>
      </c>
      <c r="BH159" s="136">
        <f t="shared" si="7"/>
        <v>0</v>
      </c>
      <c r="BI159" s="136">
        <f t="shared" si="8"/>
        <v>0</v>
      </c>
      <c r="BJ159" s="13" t="s">
        <v>86</v>
      </c>
      <c r="BK159" s="136">
        <f t="shared" si="9"/>
        <v>0</v>
      </c>
      <c r="BL159" s="13" t="s">
        <v>147</v>
      </c>
      <c r="BM159" s="135" t="s">
        <v>196</v>
      </c>
    </row>
    <row r="160" spans="2:65" s="1" customFormat="1" ht="33" customHeight="1">
      <c r="B160" s="28"/>
      <c r="C160" s="124" t="s">
        <v>197</v>
      </c>
      <c r="D160" s="124" t="s">
        <v>142</v>
      </c>
      <c r="E160" s="125" t="s">
        <v>198</v>
      </c>
      <c r="F160" s="126" t="s">
        <v>199</v>
      </c>
      <c r="G160" s="127" t="s">
        <v>165</v>
      </c>
      <c r="H160" s="128">
        <v>1</v>
      </c>
      <c r="I160" s="129"/>
      <c r="J160" s="130">
        <f t="shared" si="0"/>
        <v>0</v>
      </c>
      <c r="K160" s="126" t="s">
        <v>146</v>
      </c>
      <c r="L160" s="28"/>
      <c r="M160" s="131" t="s">
        <v>1</v>
      </c>
      <c r="N160" s="132" t="s">
        <v>44</v>
      </c>
      <c r="P160" s="133">
        <f t="shared" si="1"/>
        <v>0</v>
      </c>
      <c r="Q160" s="133">
        <v>7.3499999999999998E-3</v>
      </c>
      <c r="R160" s="133">
        <f t="shared" si="2"/>
        <v>7.3499999999999998E-3</v>
      </c>
      <c r="S160" s="133">
        <v>0</v>
      </c>
      <c r="T160" s="134">
        <f t="shared" si="3"/>
        <v>0</v>
      </c>
      <c r="AR160" s="135" t="s">
        <v>147</v>
      </c>
      <c r="AT160" s="135" t="s">
        <v>142</v>
      </c>
      <c r="AU160" s="135" t="s">
        <v>88</v>
      </c>
      <c r="AY160" s="13" t="s">
        <v>139</v>
      </c>
      <c r="BE160" s="136">
        <f t="shared" si="4"/>
        <v>0</v>
      </c>
      <c r="BF160" s="136">
        <f t="shared" si="5"/>
        <v>0</v>
      </c>
      <c r="BG160" s="136">
        <f t="shared" si="6"/>
        <v>0</v>
      </c>
      <c r="BH160" s="136">
        <f t="shared" si="7"/>
        <v>0</v>
      </c>
      <c r="BI160" s="136">
        <f t="shared" si="8"/>
        <v>0</v>
      </c>
      <c r="BJ160" s="13" t="s">
        <v>86</v>
      </c>
      <c r="BK160" s="136">
        <f t="shared" si="9"/>
        <v>0</v>
      </c>
      <c r="BL160" s="13" t="s">
        <v>147</v>
      </c>
      <c r="BM160" s="135" t="s">
        <v>200</v>
      </c>
    </row>
    <row r="161" spans="2:65" s="1" customFormat="1" ht="33" customHeight="1">
      <c r="B161" s="28"/>
      <c r="C161" s="124" t="s">
        <v>201</v>
      </c>
      <c r="D161" s="124" t="s">
        <v>142</v>
      </c>
      <c r="E161" s="125" t="s">
        <v>202</v>
      </c>
      <c r="F161" s="126" t="s">
        <v>203</v>
      </c>
      <c r="G161" s="127" t="s">
        <v>165</v>
      </c>
      <c r="H161" s="128">
        <v>1</v>
      </c>
      <c r="I161" s="129"/>
      <c r="J161" s="130">
        <f t="shared" si="0"/>
        <v>0</v>
      </c>
      <c r="K161" s="126" t="s">
        <v>146</v>
      </c>
      <c r="L161" s="28"/>
      <c r="M161" s="131" t="s">
        <v>1</v>
      </c>
      <c r="N161" s="132" t="s">
        <v>44</v>
      </c>
      <c r="P161" s="133">
        <f t="shared" si="1"/>
        <v>0</v>
      </c>
      <c r="Q161" s="133">
        <v>4.3800000000000002E-3</v>
      </c>
      <c r="R161" s="133">
        <f t="shared" si="2"/>
        <v>4.3800000000000002E-3</v>
      </c>
      <c r="S161" s="133">
        <v>0</v>
      </c>
      <c r="T161" s="134">
        <f t="shared" si="3"/>
        <v>0</v>
      </c>
      <c r="AR161" s="135" t="s">
        <v>147</v>
      </c>
      <c r="AT161" s="135" t="s">
        <v>142</v>
      </c>
      <c r="AU161" s="135" t="s">
        <v>88</v>
      </c>
      <c r="AY161" s="13" t="s">
        <v>139</v>
      </c>
      <c r="BE161" s="136">
        <f t="shared" si="4"/>
        <v>0</v>
      </c>
      <c r="BF161" s="136">
        <f t="shared" si="5"/>
        <v>0</v>
      </c>
      <c r="BG161" s="136">
        <f t="shared" si="6"/>
        <v>0</v>
      </c>
      <c r="BH161" s="136">
        <f t="shared" si="7"/>
        <v>0</v>
      </c>
      <c r="BI161" s="136">
        <f t="shared" si="8"/>
        <v>0</v>
      </c>
      <c r="BJ161" s="13" t="s">
        <v>86</v>
      </c>
      <c r="BK161" s="136">
        <f t="shared" si="9"/>
        <v>0</v>
      </c>
      <c r="BL161" s="13" t="s">
        <v>147</v>
      </c>
      <c r="BM161" s="135" t="s">
        <v>204</v>
      </c>
    </row>
    <row r="162" spans="2:65" s="1" customFormat="1" ht="24.2" customHeight="1">
      <c r="B162" s="28"/>
      <c r="C162" s="124" t="s">
        <v>205</v>
      </c>
      <c r="D162" s="124" t="s">
        <v>142</v>
      </c>
      <c r="E162" s="125" t="s">
        <v>206</v>
      </c>
      <c r="F162" s="126" t="s">
        <v>207</v>
      </c>
      <c r="G162" s="127" t="s">
        <v>165</v>
      </c>
      <c r="H162" s="128">
        <v>1</v>
      </c>
      <c r="I162" s="129"/>
      <c r="J162" s="130">
        <f t="shared" si="0"/>
        <v>0</v>
      </c>
      <c r="K162" s="126" t="s">
        <v>146</v>
      </c>
      <c r="L162" s="28"/>
      <c r="M162" s="131" t="s">
        <v>1</v>
      </c>
      <c r="N162" s="132" t="s">
        <v>44</v>
      </c>
      <c r="P162" s="133">
        <f t="shared" si="1"/>
        <v>0</v>
      </c>
      <c r="Q162" s="133">
        <v>2.0000000000000001E-4</v>
      </c>
      <c r="R162" s="133">
        <f t="shared" si="2"/>
        <v>2.0000000000000001E-4</v>
      </c>
      <c r="S162" s="133">
        <v>0</v>
      </c>
      <c r="T162" s="134">
        <f t="shared" si="3"/>
        <v>0</v>
      </c>
      <c r="AR162" s="135" t="s">
        <v>147</v>
      </c>
      <c r="AT162" s="135" t="s">
        <v>142</v>
      </c>
      <c r="AU162" s="135" t="s">
        <v>88</v>
      </c>
      <c r="AY162" s="13" t="s">
        <v>139</v>
      </c>
      <c r="BE162" s="136">
        <f t="shared" si="4"/>
        <v>0</v>
      </c>
      <c r="BF162" s="136">
        <f t="shared" si="5"/>
        <v>0</v>
      </c>
      <c r="BG162" s="136">
        <f t="shared" si="6"/>
        <v>0</v>
      </c>
      <c r="BH162" s="136">
        <f t="shared" si="7"/>
        <v>0</v>
      </c>
      <c r="BI162" s="136">
        <f t="shared" si="8"/>
        <v>0</v>
      </c>
      <c r="BJ162" s="13" t="s">
        <v>86</v>
      </c>
      <c r="BK162" s="136">
        <f t="shared" si="9"/>
        <v>0</v>
      </c>
      <c r="BL162" s="13" t="s">
        <v>147</v>
      </c>
      <c r="BM162" s="135" t="s">
        <v>208</v>
      </c>
    </row>
    <row r="163" spans="2:65" s="1" customFormat="1" ht="78" customHeight="1">
      <c r="B163" s="28"/>
      <c r="C163" s="124" t="s">
        <v>209</v>
      </c>
      <c r="D163" s="124" t="s">
        <v>142</v>
      </c>
      <c r="E163" s="125" t="s">
        <v>210</v>
      </c>
      <c r="F163" s="126" t="s">
        <v>211</v>
      </c>
      <c r="G163" s="127" t="s">
        <v>165</v>
      </c>
      <c r="H163" s="128">
        <v>1</v>
      </c>
      <c r="I163" s="129"/>
      <c r="J163" s="130">
        <f t="shared" si="0"/>
        <v>0</v>
      </c>
      <c r="K163" s="126" t="s">
        <v>146</v>
      </c>
      <c r="L163" s="28"/>
      <c r="M163" s="131" t="s">
        <v>1</v>
      </c>
      <c r="N163" s="132" t="s">
        <v>44</v>
      </c>
      <c r="P163" s="133">
        <f t="shared" si="1"/>
        <v>0</v>
      </c>
      <c r="Q163" s="133">
        <v>1.268E-2</v>
      </c>
      <c r="R163" s="133">
        <f t="shared" si="2"/>
        <v>1.268E-2</v>
      </c>
      <c r="S163" s="133">
        <v>0</v>
      </c>
      <c r="T163" s="134">
        <f t="shared" si="3"/>
        <v>0</v>
      </c>
      <c r="AR163" s="135" t="s">
        <v>147</v>
      </c>
      <c r="AT163" s="135" t="s">
        <v>142</v>
      </c>
      <c r="AU163" s="135" t="s">
        <v>88</v>
      </c>
      <c r="AY163" s="13" t="s">
        <v>139</v>
      </c>
      <c r="BE163" s="136">
        <f t="shared" si="4"/>
        <v>0</v>
      </c>
      <c r="BF163" s="136">
        <f t="shared" si="5"/>
        <v>0</v>
      </c>
      <c r="BG163" s="136">
        <f t="shared" si="6"/>
        <v>0</v>
      </c>
      <c r="BH163" s="136">
        <f t="shared" si="7"/>
        <v>0</v>
      </c>
      <c r="BI163" s="136">
        <f t="shared" si="8"/>
        <v>0</v>
      </c>
      <c r="BJ163" s="13" t="s">
        <v>86</v>
      </c>
      <c r="BK163" s="136">
        <f t="shared" si="9"/>
        <v>0</v>
      </c>
      <c r="BL163" s="13" t="s">
        <v>147</v>
      </c>
      <c r="BM163" s="135" t="s">
        <v>212</v>
      </c>
    </row>
    <row r="164" spans="2:65" s="1" customFormat="1" ht="24.2" customHeight="1">
      <c r="B164" s="28"/>
      <c r="C164" s="137" t="s">
        <v>213</v>
      </c>
      <c r="D164" s="137" t="s">
        <v>214</v>
      </c>
      <c r="E164" s="138" t="s">
        <v>215</v>
      </c>
      <c r="F164" s="139" t="s">
        <v>216</v>
      </c>
      <c r="G164" s="140" t="s">
        <v>165</v>
      </c>
      <c r="H164" s="141">
        <v>1.05</v>
      </c>
      <c r="I164" s="142"/>
      <c r="J164" s="143">
        <f t="shared" si="0"/>
        <v>0</v>
      </c>
      <c r="K164" s="139" t="s">
        <v>146</v>
      </c>
      <c r="L164" s="144"/>
      <c r="M164" s="145" t="s">
        <v>1</v>
      </c>
      <c r="N164" s="146" t="s">
        <v>44</v>
      </c>
      <c r="P164" s="133">
        <f t="shared" si="1"/>
        <v>0</v>
      </c>
      <c r="Q164" s="133">
        <v>1.4E-2</v>
      </c>
      <c r="R164" s="133">
        <f t="shared" si="2"/>
        <v>1.4700000000000001E-2</v>
      </c>
      <c r="S164" s="133">
        <v>0</v>
      </c>
      <c r="T164" s="134">
        <f t="shared" si="3"/>
        <v>0</v>
      </c>
      <c r="AR164" s="135" t="s">
        <v>174</v>
      </c>
      <c r="AT164" s="135" t="s">
        <v>214</v>
      </c>
      <c r="AU164" s="135" t="s">
        <v>88</v>
      </c>
      <c r="AY164" s="13" t="s">
        <v>139</v>
      </c>
      <c r="BE164" s="136">
        <f t="shared" si="4"/>
        <v>0</v>
      </c>
      <c r="BF164" s="136">
        <f t="shared" si="5"/>
        <v>0</v>
      </c>
      <c r="BG164" s="136">
        <f t="shared" si="6"/>
        <v>0</v>
      </c>
      <c r="BH164" s="136">
        <f t="shared" si="7"/>
        <v>0</v>
      </c>
      <c r="BI164" s="136">
        <f t="shared" si="8"/>
        <v>0</v>
      </c>
      <c r="BJ164" s="13" t="s">
        <v>86</v>
      </c>
      <c r="BK164" s="136">
        <f t="shared" si="9"/>
        <v>0</v>
      </c>
      <c r="BL164" s="13" t="s">
        <v>147</v>
      </c>
      <c r="BM164" s="135" t="s">
        <v>217</v>
      </c>
    </row>
    <row r="165" spans="2:65" s="1" customFormat="1" ht="37.9" customHeight="1">
      <c r="B165" s="28"/>
      <c r="C165" s="124" t="s">
        <v>218</v>
      </c>
      <c r="D165" s="124" t="s">
        <v>142</v>
      </c>
      <c r="E165" s="125" t="s">
        <v>219</v>
      </c>
      <c r="F165" s="126" t="s">
        <v>220</v>
      </c>
      <c r="G165" s="127" t="s">
        <v>165</v>
      </c>
      <c r="H165" s="128">
        <v>1</v>
      </c>
      <c r="I165" s="129"/>
      <c r="J165" s="130">
        <f t="shared" si="0"/>
        <v>0</v>
      </c>
      <c r="K165" s="126" t="s">
        <v>146</v>
      </c>
      <c r="L165" s="28"/>
      <c r="M165" s="131" t="s">
        <v>1</v>
      </c>
      <c r="N165" s="132" t="s">
        <v>44</v>
      </c>
      <c r="P165" s="133">
        <f t="shared" si="1"/>
        <v>0</v>
      </c>
      <c r="Q165" s="133">
        <v>2.7000000000000001E-3</v>
      </c>
      <c r="R165" s="133">
        <f t="shared" si="2"/>
        <v>2.7000000000000001E-3</v>
      </c>
      <c r="S165" s="133">
        <v>0</v>
      </c>
      <c r="T165" s="134">
        <f t="shared" si="3"/>
        <v>0</v>
      </c>
      <c r="AR165" s="135" t="s">
        <v>147</v>
      </c>
      <c r="AT165" s="135" t="s">
        <v>142</v>
      </c>
      <c r="AU165" s="135" t="s">
        <v>88</v>
      </c>
      <c r="AY165" s="13" t="s">
        <v>139</v>
      </c>
      <c r="BE165" s="136">
        <f t="shared" si="4"/>
        <v>0</v>
      </c>
      <c r="BF165" s="136">
        <f t="shared" si="5"/>
        <v>0</v>
      </c>
      <c r="BG165" s="136">
        <f t="shared" si="6"/>
        <v>0</v>
      </c>
      <c r="BH165" s="136">
        <f t="shared" si="7"/>
        <v>0</v>
      </c>
      <c r="BI165" s="136">
        <f t="shared" si="8"/>
        <v>0</v>
      </c>
      <c r="BJ165" s="13" t="s">
        <v>86</v>
      </c>
      <c r="BK165" s="136">
        <f t="shared" si="9"/>
        <v>0</v>
      </c>
      <c r="BL165" s="13" t="s">
        <v>147</v>
      </c>
      <c r="BM165" s="135" t="s">
        <v>221</v>
      </c>
    </row>
    <row r="166" spans="2:65" s="11" customFormat="1" ht="22.9" customHeight="1">
      <c r="B166" s="112"/>
      <c r="D166" s="113" t="s">
        <v>78</v>
      </c>
      <c r="E166" s="122" t="s">
        <v>178</v>
      </c>
      <c r="F166" s="122" t="s">
        <v>222</v>
      </c>
      <c r="I166" s="115"/>
      <c r="J166" s="123">
        <f>BK166</f>
        <v>0</v>
      </c>
      <c r="L166" s="112"/>
      <c r="M166" s="117"/>
      <c r="P166" s="118">
        <f>SUM(P167:P178)</f>
        <v>0</v>
      </c>
      <c r="R166" s="118">
        <f>SUM(R167:R178)</f>
        <v>1.38945E-3</v>
      </c>
      <c r="T166" s="119">
        <f>SUM(T167:T178)</f>
        <v>8.3924389999999995</v>
      </c>
      <c r="AR166" s="113" t="s">
        <v>86</v>
      </c>
      <c r="AT166" s="120" t="s">
        <v>78</v>
      </c>
      <c r="AU166" s="120" t="s">
        <v>86</v>
      </c>
      <c r="AY166" s="113" t="s">
        <v>139</v>
      </c>
      <c r="BK166" s="121">
        <f>SUM(BK167:BK178)</f>
        <v>0</v>
      </c>
    </row>
    <row r="167" spans="2:65" s="1" customFormat="1" ht="44.25" customHeight="1">
      <c r="B167" s="28"/>
      <c r="C167" s="124" t="s">
        <v>223</v>
      </c>
      <c r="D167" s="124" t="s">
        <v>142</v>
      </c>
      <c r="E167" s="125" t="s">
        <v>224</v>
      </c>
      <c r="F167" s="126" t="s">
        <v>225</v>
      </c>
      <c r="G167" s="127" t="s">
        <v>165</v>
      </c>
      <c r="H167" s="128">
        <v>30</v>
      </c>
      <c r="I167" s="129"/>
      <c r="J167" s="130">
        <f t="shared" ref="J167:J178" si="10">ROUND(I167*H167,2)</f>
        <v>0</v>
      </c>
      <c r="K167" s="126" t="s">
        <v>146</v>
      </c>
      <c r="L167" s="28"/>
      <c r="M167" s="131" t="s">
        <v>1</v>
      </c>
      <c r="N167" s="132" t="s">
        <v>44</v>
      </c>
      <c r="P167" s="133">
        <f t="shared" ref="P167:P178" si="11">O167*H167</f>
        <v>0</v>
      </c>
      <c r="Q167" s="133">
        <v>0</v>
      </c>
      <c r="R167" s="133">
        <f t="shared" ref="R167:R178" si="12">Q167*H167</f>
        <v>0</v>
      </c>
      <c r="S167" s="133">
        <v>0</v>
      </c>
      <c r="T167" s="134">
        <f t="shared" ref="T167:T178" si="13">S167*H167</f>
        <v>0</v>
      </c>
      <c r="AR167" s="135" t="s">
        <v>147</v>
      </c>
      <c r="AT167" s="135" t="s">
        <v>142</v>
      </c>
      <c r="AU167" s="135" t="s">
        <v>88</v>
      </c>
      <c r="AY167" s="13" t="s">
        <v>139</v>
      </c>
      <c r="BE167" s="136">
        <f t="shared" ref="BE167:BE178" si="14">IF(N167="základní",J167,0)</f>
        <v>0</v>
      </c>
      <c r="BF167" s="136">
        <f t="shared" ref="BF167:BF178" si="15">IF(N167="snížená",J167,0)</f>
        <v>0</v>
      </c>
      <c r="BG167" s="136">
        <f t="shared" ref="BG167:BG178" si="16">IF(N167="zákl. přenesená",J167,0)</f>
        <v>0</v>
      </c>
      <c r="BH167" s="136">
        <f t="shared" ref="BH167:BH178" si="17">IF(N167="sníž. přenesená",J167,0)</f>
        <v>0</v>
      </c>
      <c r="BI167" s="136">
        <f t="shared" ref="BI167:BI178" si="18">IF(N167="nulová",J167,0)</f>
        <v>0</v>
      </c>
      <c r="BJ167" s="13" t="s">
        <v>86</v>
      </c>
      <c r="BK167" s="136">
        <f t="shared" ref="BK167:BK178" si="19">ROUND(I167*H167,2)</f>
        <v>0</v>
      </c>
      <c r="BL167" s="13" t="s">
        <v>147</v>
      </c>
      <c r="BM167" s="135" t="s">
        <v>226</v>
      </c>
    </row>
    <row r="168" spans="2:65" s="1" customFormat="1" ht="49.15" customHeight="1">
      <c r="B168" s="28"/>
      <c r="C168" s="124" t="s">
        <v>7</v>
      </c>
      <c r="D168" s="124" t="s">
        <v>142</v>
      </c>
      <c r="E168" s="125" t="s">
        <v>227</v>
      </c>
      <c r="F168" s="126" t="s">
        <v>228</v>
      </c>
      <c r="G168" s="127" t="s">
        <v>165</v>
      </c>
      <c r="H168" s="128">
        <v>150</v>
      </c>
      <c r="I168" s="129"/>
      <c r="J168" s="130">
        <f t="shared" si="10"/>
        <v>0</v>
      </c>
      <c r="K168" s="126" t="s">
        <v>146</v>
      </c>
      <c r="L168" s="28"/>
      <c r="M168" s="131" t="s">
        <v>1</v>
      </c>
      <c r="N168" s="132" t="s">
        <v>44</v>
      </c>
      <c r="P168" s="133">
        <f t="shared" si="11"/>
        <v>0</v>
      </c>
      <c r="Q168" s="133">
        <v>0</v>
      </c>
      <c r="R168" s="133">
        <f t="shared" si="12"/>
        <v>0</v>
      </c>
      <c r="S168" s="133">
        <v>0</v>
      </c>
      <c r="T168" s="134">
        <f t="shared" si="13"/>
        <v>0</v>
      </c>
      <c r="AR168" s="135" t="s">
        <v>147</v>
      </c>
      <c r="AT168" s="135" t="s">
        <v>142</v>
      </c>
      <c r="AU168" s="135" t="s">
        <v>88</v>
      </c>
      <c r="AY168" s="13" t="s">
        <v>139</v>
      </c>
      <c r="BE168" s="136">
        <f t="shared" si="14"/>
        <v>0</v>
      </c>
      <c r="BF168" s="136">
        <f t="shared" si="15"/>
        <v>0</v>
      </c>
      <c r="BG168" s="136">
        <f t="shared" si="16"/>
        <v>0</v>
      </c>
      <c r="BH168" s="136">
        <f t="shared" si="17"/>
        <v>0</v>
      </c>
      <c r="BI168" s="136">
        <f t="shared" si="18"/>
        <v>0</v>
      </c>
      <c r="BJ168" s="13" t="s">
        <v>86</v>
      </c>
      <c r="BK168" s="136">
        <f t="shared" si="19"/>
        <v>0</v>
      </c>
      <c r="BL168" s="13" t="s">
        <v>147</v>
      </c>
      <c r="BM168" s="135" t="s">
        <v>229</v>
      </c>
    </row>
    <row r="169" spans="2:65" s="1" customFormat="1" ht="55.5" customHeight="1">
      <c r="B169" s="28"/>
      <c r="C169" s="124" t="s">
        <v>230</v>
      </c>
      <c r="D169" s="124" t="s">
        <v>142</v>
      </c>
      <c r="E169" s="125" t="s">
        <v>231</v>
      </c>
      <c r="F169" s="126" t="s">
        <v>232</v>
      </c>
      <c r="G169" s="127" t="s">
        <v>158</v>
      </c>
      <c r="H169" s="128">
        <v>1</v>
      </c>
      <c r="I169" s="129"/>
      <c r="J169" s="130">
        <f t="shared" si="10"/>
        <v>0</v>
      </c>
      <c r="K169" s="126" t="s">
        <v>146</v>
      </c>
      <c r="L169" s="28"/>
      <c r="M169" s="131" t="s">
        <v>1</v>
      </c>
      <c r="N169" s="132" t="s">
        <v>44</v>
      </c>
      <c r="P169" s="133">
        <f t="shared" si="11"/>
        <v>0</v>
      </c>
      <c r="Q169" s="133">
        <v>0</v>
      </c>
      <c r="R169" s="133">
        <f t="shared" si="12"/>
        <v>0</v>
      </c>
      <c r="S169" s="133">
        <v>0</v>
      </c>
      <c r="T169" s="134">
        <f t="shared" si="13"/>
        <v>0</v>
      </c>
      <c r="AR169" s="135" t="s">
        <v>147</v>
      </c>
      <c r="AT169" s="135" t="s">
        <v>142</v>
      </c>
      <c r="AU169" s="135" t="s">
        <v>88</v>
      </c>
      <c r="AY169" s="13" t="s">
        <v>139</v>
      </c>
      <c r="BE169" s="136">
        <f t="shared" si="14"/>
        <v>0</v>
      </c>
      <c r="BF169" s="136">
        <f t="shared" si="15"/>
        <v>0</v>
      </c>
      <c r="BG169" s="136">
        <f t="shared" si="16"/>
        <v>0</v>
      </c>
      <c r="BH169" s="136">
        <f t="shared" si="17"/>
        <v>0</v>
      </c>
      <c r="BI169" s="136">
        <f t="shared" si="18"/>
        <v>0</v>
      </c>
      <c r="BJ169" s="13" t="s">
        <v>86</v>
      </c>
      <c r="BK169" s="136">
        <f t="shared" si="19"/>
        <v>0</v>
      </c>
      <c r="BL169" s="13" t="s">
        <v>147</v>
      </c>
      <c r="BM169" s="135" t="s">
        <v>233</v>
      </c>
    </row>
    <row r="170" spans="2:65" s="1" customFormat="1" ht="44.25" customHeight="1">
      <c r="B170" s="28"/>
      <c r="C170" s="124" t="s">
        <v>234</v>
      </c>
      <c r="D170" s="124" t="s">
        <v>142</v>
      </c>
      <c r="E170" s="125" t="s">
        <v>235</v>
      </c>
      <c r="F170" s="126" t="s">
        <v>236</v>
      </c>
      <c r="G170" s="127" t="s">
        <v>165</v>
      </c>
      <c r="H170" s="128">
        <v>30</v>
      </c>
      <c r="I170" s="129"/>
      <c r="J170" s="130">
        <f t="shared" si="10"/>
        <v>0</v>
      </c>
      <c r="K170" s="126" t="s">
        <v>146</v>
      </c>
      <c r="L170" s="28"/>
      <c r="M170" s="131" t="s">
        <v>1</v>
      </c>
      <c r="N170" s="132" t="s">
        <v>44</v>
      </c>
      <c r="P170" s="133">
        <f t="shared" si="11"/>
        <v>0</v>
      </c>
      <c r="Q170" s="133">
        <v>0</v>
      </c>
      <c r="R170" s="133">
        <f t="shared" si="12"/>
        <v>0</v>
      </c>
      <c r="S170" s="133">
        <v>0</v>
      </c>
      <c r="T170" s="134">
        <f t="shared" si="13"/>
        <v>0</v>
      </c>
      <c r="AR170" s="135" t="s">
        <v>147</v>
      </c>
      <c r="AT170" s="135" t="s">
        <v>142</v>
      </c>
      <c r="AU170" s="135" t="s">
        <v>88</v>
      </c>
      <c r="AY170" s="13" t="s">
        <v>139</v>
      </c>
      <c r="BE170" s="136">
        <f t="shared" si="14"/>
        <v>0</v>
      </c>
      <c r="BF170" s="136">
        <f t="shared" si="15"/>
        <v>0</v>
      </c>
      <c r="BG170" s="136">
        <f t="shared" si="16"/>
        <v>0</v>
      </c>
      <c r="BH170" s="136">
        <f t="shared" si="17"/>
        <v>0</v>
      </c>
      <c r="BI170" s="136">
        <f t="shared" si="18"/>
        <v>0</v>
      </c>
      <c r="BJ170" s="13" t="s">
        <v>86</v>
      </c>
      <c r="BK170" s="136">
        <f t="shared" si="19"/>
        <v>0</v>
      </c>
      <c r="BL170" s="13" t="s">
        <v>147</v>
      </c>
      <c r="BM170" s="135" t="s">
        <v>237</v>
      </c>
    </row>
    <row r="171" spans="2:65" s="1" customFormat="1" ht="49.15" customHeight="1">
      <c r="B171" s="28"/>
      <c r="C171" s="124" t="s">
        <v>238</v>
      </c>
      <c r="D171" s="124" t="s">
        <v>142</v>
      </c>
      <c r="E171" s="125" t="s">
        <v>239</v>
      </c>
      <c r="F171" s="126" t="s">
        <v>240</v>
      </c>
      <c r="G171" s="127" t="s">
        <v>165</v>
      </c>
      <c r="H171" s="128">
        <v>46.314999999999998</v>
      </c>
      <c r="I171" s="129"/>
      <c r="J171" s="130">
        <f t="shared" si="10"/>
        <v>0</v>
      </c>
      <c r="K171" s="126" t="s">
        <v>146</v>
      </c>
      <c r="L171" s="28"/>
      <c r="M171" s="131" t="s">
        <v>1</v>
      </c>
      <c r="N171" s="132" t="s">
        <v>44</v>
      </c>
      <c r="P171" s="133">
        <f t="shared" si="11"/>
        <v>0</v>
      </c>
      <c r="Q171" s="133">
        <v>3.0000000000000001E-5</v>
      </c>
      <c r="R171" s="133">
        <f t="shared" si="12"/>
        <v>1.38945E-3</v>
      </c>
      <c r="S171" s="133">
        <v>0</v>
      </c>
      <c r="T171" s="134">
        <f t="shared" si="13"/>
        <v>0</v>
      </c>
      <c r="AR171" s="135" t="s">
        <v>147</v>
      </c>
      <c r="AT171" s="135" t="s">
        <v>142</v>
      </c>
      <c r="AU171" s="135" t="s">
        <v>88</v>
      </c>
      <c r="AY171" s="13" t="s">
        <v>139</v>
      </c>
      <c r="BE171" s="136">
        <f t="shared" si="14"/>
        <v>0</v>
      </c>
      <c r="BF171" s="136">
        <f t="shared" si="15"/>
        <v>0</v>
      </c>
      <c r="BG171" s="136">
        <f t="shared" si="16"/>
        <v>0</v>
      </c>
      <c r="BH171" s="136">
        <f t="shared" si="17"/>
        <v>0</v>
      </c>
      <c r="BI171" s="136">
        <f t="shared" si="18"/>
        <v>0</v>
      </c>
      <c r="BJ171" s="13" t="s">
        <v>86</v>
      </c>
      <c r="BK171" s="136">
        <f t="shared" si="19"/>
        <v>0</v>
      </c>
      <c r="BL171" s="13" t="s">
        <v>147</v>
      </c>
      <c r="BM171" s="135" t="s">
        <v>241</v>
      </c>
    </row>
    <row r="172" spans="2:65" s="1" customFormat="1" ht="44.25" customHeight="1">
      <c r="B172" s="28"/>
      <c r="C172" s="124" t="s">
        <v>242</v>
      </c>
      <c r="D172" s="124" t="s">
        <v>142</v>
      </c>
      <c r="E172" s="125" t="s">
        <v>243</v>
      </c>
      <c r="F172" s="126" t="s">
        <v>244</v>
      </c>
      <c r="G172" s="127" t="s">
        <v>165</v>
      </c>
      <c r="H172" s="128">
        <v>46.314999999999998</v>
      </c>
      <c r="I172" s="129"/>
      <c r="J172" s="130">
        <f t="shared" si="10"/>
        <v>0</v>
      </c>
      <c r="K172" s="126" t="s">
        <v>146</v>
      </c>
      <c r="L172" s="28"/>
      <c r="M172" s="131" t="s">
        <v>1</v>
      </c>
      <c r="N172" s="132" t="s">
        <v>44</v>
      </c>
      <c r="P172" s="133">
        <f t="shared" si="11"/>
        <v>0</v>
      </c>
      <c r="Q172" s="133">
        <v>0</v>
      </c>
      <c r="R172" s="133">
        <f t="shared" si="12"/>
        <v>0</v>
      </c>
      <c r="S172" s="133">
        <v>3.5000000000000003E-2</v>
      </c>
      <c r="T172" s="134">
        <f t="shared" si="13"/>
        <v>1.6210250000000002</v>
      </c>
      <c r="AR172" s="135" t="s">
        <v>147</v>
      </c>
      <c r="AT172" s="135" t="s">
        <v>142</v>
      </c>
      <c r="AU172" s="135" t="s">
        <v>88</v>
      </c>
      <c r="AY172" s="13" t="s">
        <v>139</v>
      </c>
      <c r="BE172" s="136">
        <f t="shared" si="14"/>
        <v>0</v>
      </c>
      <c r="BF172" s="136">
        <f t="shared" si="15"/>
        <v>0</v>
      </c>
      <c r="BG172" s="136">
        <f t="shared" si="16"/>
        <v>0</v>
      </c>
      <c r="BH172" s="136">
        <f t="shared" si="17"/>
        <v>0</v>
      </c>
      <c r="BI172" s="136">
        <f t="shared" si="18"/>
        <v>0</v>
      </c>
      <c r="BJ172" s="13" t="s">
        <v>86</v>
      </c>
      <c r="BK172" s="136">
        <f t="shared" si="19"/>
        <v>0</v>
      </c>
      <c r="BL172" s="13" t="s">
        <v>147</v>
      </c>
      <c r="BM172" s="135" t="s">
        <v>245</v>
      </c>
    </row>
    <row r="173" spans="2:65" s="1" customFormat="1" ht="24.2" customHeight="1">
      <c r="B173" s="28"/>
      <c r="C173" s="124" t="s">
        <v>246</v>
      </c>
      <c r="D173" s="124" t="s">
        <v>142</v>
      </c>
      <c r="E173" s="125" t="s">
        <v>247</v>
      </c>
      <c r="F173" s="126" t="s">
        <v>248</v>
      </c>
      <c r="G173" s="127" t="s">
        <v>151</v>
      </c>
      <c r="H173" s="128">
        <v>23.3</v>
      </c>
      <c r="I173" s="129"/>
      <c r="J173" s="130">
        <f t="shared" si="10"/>
        <v>0</v>
      </c>
      <c r="K173" s="126" t="s">
        <v>146</v>
      </c>
      <c r="L173" s="28"/>
      <c r="M173" s="131" t="s">
        <v>1</v>
      </c>
      <c r="N173" s="132" t="s">
        <v>44</v>
      </c>
      <c r="P173" s="133">
        <f t="shared" si="11"/>
        <v>0</v>
      </c>
      <c r="Q173" s="133">
        <v>0</v>
      </c>
      <c r="R173" s="133">
        <f t="shared" si="12"/>
        <v>0</v>
      </c>
      <c r="S173" s="133">
        <v>8.9999999999999993E-3</v>
      </c>
      <c r="T173" s="134">
        <f t="shared" si="13"/>
        <v>0.2097</v>
      </c>
      <c r="AR173" s="135" t="s">
        <v>147</v>
      </c>
      <c r="AT173" s="135" t="s">
        <v>142</v>
      </c>
      <c r="AU173" s="135" t="s">
        <v>88</v>
      </c>
      <c r="AY173" s="13" t="s">
        <v>139</v>
      </c>
      <c r="BE173" s="136">
        <f t="shared" si="14"/>
        <v>0</v>
      </c>
      <c r="BF173" s="136">
        <f t="shared" si="15"/>
        <v>0</v>
      </c>
      <c r="BG173" s="136">
        <f t="shared" si="16"/>
        <v>0</v>
      </c>
      <c r="BH173" s="136">
        <f t="shared" si="17"/>
        <v>0</v>
      </c>
      <c r="BI173" s="136">
        <f t="shared" si="18"/>
        <v>0</v>
      </c>
      <c r="BJ173" s="13" t="s">
        <v>86</v>
      </c>
      <c r="BK173" s="136">
        <f t="shared" si="19"/>
        <v>0</v>
      </c>
      <c r="BL173" s="13" t="s">
        <v>147</v>
      </c>
      <c r="BM173" s="135" t="s">
        <v>249</v>
      </c>
    </row>
    <row r="174" spans="2:65" s="1" customFormat="1" ht="16.5" customHeight="1">
      <c r="B174" s="28"/>
      <c r="C174" s="124" t="s">
        <v>250</v>
      </c>
      <c r="D174" s="124" t="s">
        <v>142</v>
      </c>
      <c r="E174" s="125" t="s">
        <v>251</v>
      </c>
      <c r="F174" s="126" t="s">
        <v>252</v>
      </c>
      <c r="G174" s="127" t="s">
        <v>253</v>
      </c>
      <c r="H174" s="128">
        <v>0.5</v>
      </c>
      <c r="I174" s="129"/>
      <c r="J174" s="130">
        <f t="shared" si="10"/>
        <v>0</v>
      </c>
      <c r="K174" s="126" t="s">
        <v>1</v>
      </c>
      <c r="L174" s="28"/>
      <c r="M174" s="131" t="s">
        <v>1</v>
      </c>
      <c r="N174" s="132" t="s">
        <v>44</v>
      </c>
      <c r="P174" s="133">
        <f t="shared" si="11"/>
        <v>0</v>
      </c>
      <c r="Q174" s="133">
        <v>0</v>
      </c>
      <c r="R174" s="133">
        <f t="shared" si="12"/>
        <v>0</v>
      </c>
      <c r="S174" s="133">
        <v>1</v>
      </c>
      <c r="T174" s="134">
        <f t="shared" si="13"/>
        <v>0.5</v>
      </c>
      <c r="AR174" s="135" t="s">
        <v>147</v>
      </c>
      <c r="AT174" s="135" t="s">
        <v>142</v>
      </c>
      <c r="AU174" s="135" t="s">
        <v>88</v>
      </c>
      <c r="AY174" s="13" t="s">
        <v>139</v>
      </c>
      <c r="BE174" s="136">
        <f t="shared" si="14"/>
        <v>0</v>
      </c>
      <c r="BF174" s="136">
        <f t="shared" si="15"/>
        <v>0</v>
      </c>
      <c r="BG174" s="136">
        <f t="shared" si="16"/>
        <v>0</v>
      </c>
      <c r="BH174" s="136">
        <f t="shared" si="17"/>
        <v>0</v>
      </c>
      <c r="BI174" s="136">
        <f t="shared" si="18"/>
        <v>0</v>
      </c>
      <c r="BJ174" s="13" t="s">
        <v>86</v>
      </c>
      <c r="BK174" s="136">
        <f t="shared" si="19"/>
        <v>0</v>
      </c>
      <c r="BL174" s="13" t="s">
        <v>147</v>
      </c>
      <c r="BM174" s="135" t="s">
        <v>254</v>
      </c>
    </row>
    <row r="175" spans="2:65" s="1" customFormat="1" ht="44.25" customHeight="1">
      <c r="B175" s="28"/>
      <c r="C175" s="124" t="s">
        <v>255</v>
      </c>
      <c r="D175" s="124" t="s">
        <v>142</v>
      </c>
      <c r="E175" s="125" t="s">
        <v>256</v>
      </c>
      <c r="F175" s="126" t="s">
        <v>257</v>
      </c>
      <c r="G175" s="127" t="s">
        <v>165</v>
      </c>
      <c r="H175" s="128">
        <v>81.433999999999997</v>
      </c>
      <c r="I175" s="129"/>
      <c r="J175" s="130">
        <f t="shared" si="10"/>
        <v>0</v>
      </c>
      <c r="K175" s="126" t="s">
        <v>146</v>
      </c>
      <c r="L175" s="28"/>
      <c r="M175" s="131" t="s">
        <v>1</v>
      </c>
      <c r="N175" s="132" t="s">
        <v>44</v>
      </c>
      <c r="P175" s="133">
        <f t="shared" si="11"/>
        <v>0</v>
      </c>
      <c r="Q175" s="133">
        <v>0</v>
      </c>
      <c r="R175" s="133">
        <f t="shared" si="12"/>
        <v>0</v>
      </c>
      <c r="S175" s="133">
        <v>4.5999999999999999E-2</v>
      </c>
      <c r="T175" s="134">
        <f t="shared" si="13"/>
        <v>3.7459639999999998</v>
      </c>
      <c r="AR175" s="135" t="s">
        <v>147</v>
      </c>
      <c r="AT175" s="135" t="s">
        <v>142</v>
      </c>
      <c r="AU175" s="135" t="s">
        <v>88</v>
      </c>
      <c r="AY175" s="13" t="s">
        <v>139</v>
      </c>
      <c r="BE175" s="136">
        <f t="shared" si="14"/>
        <v>0</v>
      </c>
      <c r="BF175" s="136">
        <f t="shared" si="15"/>
        <v>0</v>
      </c>
      <c r="BG175" s="136">
        <f t="shared" si="16"/>
        <v>0</v>
      </c>
      <c r="BH175" s="136">
        <f t="shared" si="17"/>
        <v>0</v>
      </c>
      <c r="BI175" s="136">
        <f t="shared" si="18"/>
        <v>0</v>
      </c>
      <c r="BJ175" s="13" t="s">
        <v>86</v>
      </c>
      <c r="BK175" s="136">
        <f t="shared" si="19"/>
        <v>0</v>
      </c>
      <c r="BL175" s="13" t="s">
        <v>147</v>
      </c>
      <c r="BM175" s="135" t="s">
        <v>258</v>
      </c>
    </row>
    <row r="176" spans="2:65" s="1" customFormat="1" ht="33" customHeight="1">
      <c r="B176" s="28"/>
      <c r="C176" s="124" t="s">
        <v>259</v>
      </c>
      <c r="D176" s="124" t="s">
        <v>142</v>
      </c>
      <c r="E176" s="125" t="s">
        <v>260</v>
      </c>
      <c r="F176" s="126" t="s">
        <v>261</v>
      </c>
      <c r="G176" s="127" t="s">
        <v>165</v>
      </c>
      <c r="H176" s="128">
        <v>46.314999999999998</v>
      </c>
      <c r="I176" s="129"/>
      <c r="J176" s="130">
        <f t="shared" si="10"/>
        <v>0</v>
      </c>
      <c r="K176" s="126" t="s">
        <v>146</v>
      </c>
      <c r="L176" s="28"/>
      <c r="M176" s="131" t="s">
        <v>1</v>
      </c>
      <c r="N176" s="132" t="s">
        <v>44</v>
      </c>
      <c r="P176" s="133">
        <f t="shared" si="11"/>
        <v>0</v>
      </c>
      <c r="Q176" s="133">
        <v>0</v>
      </c>
      <c r="R176" s="133">
        <f t="shared" si="12"/>
        <v>0</v>
      </c>
      <c r="S176" s="133">
        <v>0.05</v>
      </c>
      <c r="T176" s="134">
        <f t="shared" si="13"/>
        <v>2.31575</v>
      </c>
      <c r="AR176" s="135" t="s">
        <v>147</v>
      </c>
      <c r="AT176" s="135" t="s">
        <v>142</v>
      </c>
      <c r="AU176" s="135" t="s">
        <v>88</v>
      </c>
      <c r="AY176" s="13" t="s">
        <v>139</v>
      </c>
      <c r="BE176" s="136">
        <f t="shared" si="14"/>
        <v>0</v>
      </c>
      <c r="BF176" s="136">
        <f t="shared" si="15"/>
        <v>0</v>
      </c>
      <c r="BG176" s="136">
        <f t="shared" si="16"/>
        <v>0</v>
      </c>
      <c r="BH176" s="136">
        <f t="shared" si="17"/>
        <v>0</v>
      </c>
      <c r="BI176" s="136">
        <f t="shared" si="18"/>
        <v>0</v>
      </c>
      <c r="BJ176" s="13" t="s">
        <v>86</v>
      </c>
      <c r="BK176" s="136">
        <f t="shared" si="19"/>
        <v>0</v>
      </c>
      <c r="BL176" s="13" t="s">
        <v>147</v>
      </c>
      <c r="BM176" s="135" t="s">
        <v>262</v>
      </c>
    </row>
    <row r="177" spans="2:65" s="1" customFormat="1" ht="24.2" customHeight="1">
      <c r="B177" s="28"/>
      <c r="C177" s="124" t="s">
        <v>263</v>
      </c>
      <c r="D177" s="124" t="s">
        <v>142</v>
      </c>
      <c r="E177" s="125" t="s">
        <v>264</v>
      </c>
      <c r="F177" s="126" t="s">
        <v>265</v>
      </c>
      <c r="G177" s="127" t="s">
        <v>165</v>
      </c>
      <c r="H177" s="128">
        <v>30</v>
      </c>
      <c r="I177" s="129"/>
      <c r="J177" s="130">
        <f t="shared" si="10"/>
        <v>0</v>
      </c>
      <c r="K177" s="126" t="s">
        <v>146</v>
      </c>
      <c r="L177" s="28"/>
      <c r="M177" s="131" t="s">
        <v>1</v>
      </c>
      <c r="N177" s="132" t="s">
        <v>44</v>
      </c>
      <c r="P177" s="133">
        <f t="shared" si="11"/>
        <v>0</v>
      </c>
      <c r="Q177" s="133">
        <v>0</v>
      </c>
      <c r="R177" s="133">
        <f t="shared" si="12"/>
        <v>0</v>
      </c>
      <c r="S177" s="133">
        <v>0</v>
      </c>
      <c r="T177" s="134">
        <f t="shared" si="13"/>
        <v>0</v>
      </c>
      <c r="AR177" s="135" t="s">
        <v>147</v>
      </c>
      <c r="AT177" s="135" t="s">
        <v>142</v>
      </c>
      <c r="AU177" s="135" t="s">
        <v>88</v>
      </c>
      <c r="AY177" s="13" t="s">
        <v>139</v>
      </c>
      <c r="BE177" s="136">
        <f t="shared" si="14"/>
        <v>0</v>
      </c>
      <c r="BF177" s="136">
        <f t="shared" si="15"/>
        <v>0</v>
      </c>
      <c r="BG177" s="136">
        <f t="shared" si="16"/>
        <v>0</v>
      </c>
      <c r="BH177" s="136">
        <f t="shared" si="17"/>
        <v>0</v>
      </c>
      <c r="BI177" s="136">
        <f t="shared" si="18"/>
        <v>0</v>
      </c>
      <c r="BJ177" s="13" t="s">
        <v>86</v>
      </c>
      <c r="BK177" s="136">
        <f t="shared" si="19"/>
        <v>0</v>
      </c>
      <c r="BL177" s="13" t="s">
        <v>147</v>
      </c>
      <c r="BM177" s="135" t="s">
        <v>266</v>
      </c>
    </row>
    <row r="178" spans="2:65" s="1" customFormat="1" ht="44.25" customHeight="1">
      <c r="B178" s="28"/>
      <c r="C178" s="124" t="s">
        <v>267</v>
      </c>
      <c r="D178" s="124" t="s">
        <v>142</v>
      </c>
      <c r="E178" s="125" t="s">
        <v>268</v>
      </c>
      <c r="F178" s="126" t="s">
        <v>269</v>
      </c>
      <c r="G178" s="127" t="s">
        <v>165</v>
      </c>
      <c r="H178" s="128">
        <v>60</v>
      </c>
      <c r="I178" s="129"/>
      <c r="J178" s="130">
        <f t="shared" si="10"/>
        <v>0</v>
      </c>
      <c r="K178" s="126" t="s">
        <v>146</v>
      </c>
      <c r="L178" s="28"/>
      <c r="M178" s="131" t="s">
        <v>1</v>
      </c>
      <c r="N178" s="132" t="s">
        <v>44</v>
      </c>
      <c r="P178" s="133">
        <f t="shared" si="11"/>
        <v>0</v>
      </c>
      <c r="Q178" s="133">
        <v>0</v>
      </c>
      <c r="R178" s="133">
        <f t="shared" si="12"/>
        <v>0</v>
      </c>
      <c r="S178" s="133">
        <v>0</v>
      </c>
      <c r="T178" s="134">
        <f t="shared" si="13"/>
        <v>0</v>
      </c>
      <c r="AR178" s="135" t="s">
        <v>147</v>
      </c>
      <c r="AT178" s="135" t="s">
        <v>142</v>
      </c>
      <c r="AU178" s="135" t="s">
        <v>88</v>
      </c>
      <c r="AY178" s="13" t="s">
        <v>139</v>
      </c>
      <c r="BE178" s="136">
        <f t="shared" si="14"/>
        <v>0</v>
      </c>
      <c r="BF178" s="136">
        <f t="shared" si="15"/>
        <v>0</v>
      </c>
      <c r="BG178" s="136">
        <f t="shared" si="16"/>
        <v>0</v>
      </c>
      <c r="BH178" s="136">
        <f t="shared" si="17"/>
        <v>0</v>
      </c>
      <c r="BI178" s="136">
        <f t="shared" si="18"/>
        <v>0</v>
      </c>
      <c r="BJ178" s="13" t="s">
        <v>86</v>
      </c>
      <c r="BK178" s="136">
        <f t="shared" si="19"/>
        <v>0</v>
      </c>
      <c r="BL178" s="13" t="s">
        <v>147</v>
      </c>
      <c r="BM178" s="135" t="s">
        <v>270</v>
      </c>
    </row>
    <row r="179" spans="2:65" s="11" customFormat="1" ht="22.9" customHeight="1">
      <c r="B179" s="112"/>
      <c r="D179" s="113" t="s">
        <v>78</v>
      </c>
      <c r="E179" s="122" t="s">
        <v>271</v>
      </c>
      <c r="F179" s="122" t="s">
        <v>272</v>
      </c>
      <c r="I179" s="115"/>
      <c r="J179" s="123">
        <f>BK179</f>
        <v>0</v>
      </c>
      <c r="L179" s="112"/>
      <c r="M179" s="117"/>
      <c r="P179" s="118">
        <f>SUM(P180:P185)</f>
        <v>0</v>
      </c>
      <c r="R179" s="118">
        <f>SUM(R180:R185)</f>
        <v>0</v>
      </c>
      <c r="T179" s="119">
        <f>SUM(T180:T185)</f>
        <v>15</v>
      </c>
      <c r="AR179" s="113" t="s">
        <v>86</v>
      </c>
      <c r="AT179" s="120" t="s">
        <v>78</v>
      </c>
      <c r="AU179" s="120" t="s">
        <v>86</v>
      </c>
      <c r="AY179" s="113" t="s">
        <v>139</v>
      </c>
      <c r="BK179" s="121">
        <f>SUM(BK180:BK185)</f>
        <v>0</v>
      </c>
    </row>
    <row r="180" spans="2:65" s="1" customFormat="1" ht="49.15" customHeight="1">
      <c r="B180" s="28"/>
      <c r="C180" s="124" t="s">
        <v>273</v>
      </c>
      <c r="D180" s="124" t="s">
        <v>142</v>
      </c>
      <c r="E180" s="125" t="s">
        <v>274</v>
      </c>
      <c r="F180" s="126" t="s">
        <v>275</v>
      </c>
      <c r="G180" s="127" t="s">
        <v>276</v>
      </c>
      <c r="H180" s="128">
        <v>5</v>
      </c>
      <c r="I180" s="129"/>
      <c r="J180" s="130">
        <f t="shared" ref="J180:J185" si="20">ROUND(I180*H180,2)</f>
        <v>0</v>
      </c>
      <c r="K180" s="126" t="s">
        <v>146</v>
      </c>
      <c r="L180" s="28"/>
      <c r="M180" s="131" t="s">
        <v>1</v>
      </c>
      <c r="N180" s="132" t="s">
        <v>44</v>
      </c>
      <c r="P180" s="133">
        <f t="shared" ref="P180:P185" si="21">O180*H180</f>
        <v>0</v>
      </c>
      <c r="Q180" s="133">
        <v>0</v>
      </c>
      <c r="R180" s="133">
        <f t="shared" ref="R180:R185" si="22">Q180*H180</f>
        <v>0</v>
      </c>
      <c r="S180" s="133">
        <v>1.5</v>
      </c>
      <c r="T180" s="134">
        <f t="shared" ref="T180:T185" si="23">S180*H180</f>
        <v>7.5</v>
      </c>
      <c r="AR180" s="135" t="s">
        <v>147</v>
      </c>
      <c r="AT180" s="135" t="s">
        <v>142</v>
      </c>
      <c r="AU180" s="135" t="s">
        <v>88</v>
      </c>
      <c r="AY180" s="13" t="s">
        <v>139</v>
      </c>
      <c r="BE180" s="136">
        <f t="shared" ref="BE180:BE185" si="24">IF(N180="základní",J180,0)</f>
        <v>0</v>
      </c>
      <c r="BF180" s="136">
        <f t="shared" ref="BF180:BF185" si="25">IF(N180="snížená",J180,0)</f>
        <v>0</v>
      </c>
      <c r="BG180" s="136">
        <f t="shared" ref="BG180:BG185" si="26">IF(N180="zákl. přenesená",J180,0)</f>
        <v>0</v>
      </c>
      <c r="BH180" s="136">
        <f t="shared" ref="BH180:BH185" si="27">IF(N180="sníž. přenesená",J180,0)</f>
        <v>0</v>
      </c>
      <c r="BI180" s="136">
        <f t="shared" ref="BI180:BI185" si="28">IF(N180="nulová",J180,0)</f>
        <v>0</v>
      </c>
      <c r="BJ180" s="13" t="s">
        <v>86</v>
      </c>
      <c r="BK180" s="136">
        <f t="shared" ref="BK180:BK185" si="29">ROUND(I180*H180,2)</f>
        <v>0</v>
      </c>
      <c r="BL180" s="13" t="s">
        <v>147</v>
      </c>
      <c r="BM180" s="135" t="s">
        <v>277</v>
      </c>
    </row>
    <row r="181" spans="2:65" s="1" customFormat="1" ht="49.15" customHeight="1">
      <c r="B181" s="28"/>
      <c r="C181" s="124" t="s">
        <v>278</v>
      </c>
      <c r="D181" s="124" t="s">
        <v>142</v>
      </c>
      <c r="E181" s="125" t="s">
        <v>279</v>
      </c>
      <c r="F181" s="126" t="s">
        <v>280</v>
      </c>
      <c r="G181" s="127" t="s">
        <v>276</v>
      </c>
      <c r="H181" s="128">
        <v>5</v>
      </c>
      <c r="I181" s="129"/>
      <c r="J181" s="130">
        <f t="shared" si="20"/>
        <v>0</v>
      </c>
      <c r="K181" s="126" t="s">
        <v>146</v>
      </c>
      <c r="L181" s="28"/>
      <c r="M181" s="131" t="s">
        <v>1</v>
      </c>
      <c r="N181" s="132" t="s">
        <v>44</v>
      </c>
      <c r="P181" s="133">
        <f t="shared" si="21"/>
        <v>0</v>
      </c>
      <c r="Q181" s="133">
        <v>0</v>
      </c>
      <c r="R181" s="133">
        <f t="shared" si="22"/>
        <v>0</v>
      </c>
      <c r="S181" s="133">
        <v>1.5</v>
      </c>
      <c r="T181" s="134">
        <f t="shared" si="23"/>
        <v>7.5</v>
      </c>
      <c r="AR181" s="135" t="s">
        <v>147</v>
      </c>
      <c r="AT181" s="135" t="s">
        <v>142</v>
      </c>
      <c r="AU181" s="135" t="s">
        <v>88</v>
      </c>
      <c r="AY181" s="13" t="s">
        <v>139</v>
      </c>
      <c r="BE181" s="136">
        <f t="shared" si="24"/>
        <v>0</v>
      </c>
      <c r="BF181" s="136">
        <f t="shared" si="25"/>
        <v>0</v>
      </c>
      <c r="BG181" s="136">
        <f t="shared" si="26"/>
        <v>0</v>
      </c>
      <c r="BH181" s="136">
        <f t="shared" si="27"/>
        <v>0</v>
      </c>
      <c r="BI181" s="136">
        <f t="shared" si="28"/>
        <v>0</v>
      </c>
      <c r="BJ181" s="13" t="s">
        <v>86</v>
      </c>
      <c r="BK181" s="136">
        <f t="shared" si="29"/>
        <v>0</v>
      </c>
      <c r="BL181" s="13" t="s">
        <v>147</v>
      </c>
      <c r="BM181" s="135" t="s">
        <v>281</v>
      </c>
    </row>
    <row r="182" spans="2:65" s="1" customFormat="1" ht="37.9" customHeight="1">
      <c r="B182" s="28"/>
      <c r="C182" s="124" t="s">
        <v>282</v>
      </c>
      <c r="D182" s="124" t="s">
        <v>142</v>
      </c>
      <c r="E182" s="125" t="s">
        <v>283</v>
      </c>
      <c r="F182" s="126" t="s">
        <v>284</v>
      </c>
      <c r="G182" s="127" t="s">
        <v>253</v>
      </c>
      <c r="H182" s="128">
        <v>24.033999999999999</v>
      </c>
      <c r="I182" s="129"/>
      <c r="J182" s="130">
        <f t="shared" si="20"/>
        <v>0</v>
      </c>
      <c r="K182" s="126" t="s">
        <v>146</v>
      </c>
      <c r="L182" s="28"/>
      <c r="M182" s="131" t="s">
        <v>1</v>
      </c>
      <c r="N182" s="132" t="s">
        <v>44</v>
      </c>
      <c r="P182" s="133">
        <f t="shared" si="21"/>
        <v>0</v>
      </c>
      <c r="Q182" s="133">
        <v>0</v>
      </c>
      <c r="R182" s="133">
        <f t="shared" si="22"/>
        <v>0</v>
      </c>
      <c r="S182" s="133">
        <v>0</v>
      </c>
      <c r="T182" s="134">
        <f t="shared" si="23"/>
        <v>0</v>
      </c>
      <c r="AR182" s="135" t="s">
        <v>147</v>
      </c>
      <c r="AT182" s="135" t="s">
        <v>142</v>
      </c>
      <c r="AU182" s="135" t="s">
        <v>88</v>
      </c>
      <c r="AY182" s="13" t="s">
        <v>139</v>
      </c>
      <c r="BE182" s="136">
        <f t="shared" si="24"/>
        <v>0</v>
      </c>
      <c r="BF182" s="136">
        <f t="shared" si="25"/>
        <v>0</v>
      </c>
      <c r="BG182" s="136">
        <f t="shared" si="26"/>
        <v>0</v>
      </c>
      <c r="BH182" s="136">
        <f t="shared" si="27"/>
        <v>0</v>
      </c>
      <c r="BI182" s="136">
        <f t="shared" si="28"/>
        <v>0</v>
      </c>
      <c r="BJ182" s="13" t="s">
        <v>86</v>
      </c>
      <c r="BK182" s="136">
        <f t="shared" si="29"/>
        <v>0</v>
      </c>
      <c r="BL182" s="13" t="s">
        <v>147</v>
      </c>
      <c r="BM182" s="135" t="s">
        <v>285</v>
      </c>
    </row>
    <row r="183" spans="2:65" s="1" customFormat="1" ht="33" customHeight="1">
      <c r="B183" s="28"/>
      <c r="C183" s="124" t="s">
        <v>286</v>
      </c>
      <c r="D183" s="124" t="s">
        <v>142</v>
      </c>
      <c r="E183" s="125" t="s">
        <v>287</v>
      </c>
      <c r="F183" s="126" t="s">
        <v>288</v>
      </c>
      <c r="G183" s="127" t="s">
        <v>253</v>
      </c>
      <c r="H183" s="128">
        <v>24.033999999999999</v>
      </c>
      <c r="I183" s="129"/>
      <c r="J183" s="130">
        <f t="shared" si="20"/>
        <v>0</v>
      </c>
      <c r="K183" s="126" t="s">
        <v>146</v>
      </c>
      <c r="L183" s="28"/>
      <c r="M183" s="131" t="s">
        <v>1</v>
      </c>
      <c r="N183" s="132" t="s">
        <v>44</v>
      </c>
      <c r="P183" s="133">
        <f t="shared" si="21"/>
        <v>0</v>
      </c>
      <c r="Q183" s="133">
        <v>0</v>
      </c>
      <c r="R183" s="133">
        <f t="shared" si="22"/>
        <v>0</v>
      </c>
      <c r="S183" s="133">
        <v>0</v>
      </c>
      <c r="T183" s="134">
        <f t="shared" si="23"/>
        <v>0</v>
      </c>
      <c r="AR183" s="135" t="s">
        <v>147</v>
      </c>
      <c r="AT183" s="135" t="s">
        <v>142</v>
      </c>
      <c r="AU183" s="135" t="s">
        <v>88</v>
      </c>
      <c r="AY183" s="13" t="s">
        <v>139</v>
      </c>
      <c r="BE183" s="136">
        <f t="shared" si="24"/>
        <v>0</v>
      </c>
      <c r="BF183" s="136">
        <f t="shared" si="25"/>
        <v>0</v>
      </c>
      <c r="BG183" s="136">
        <f t="shared" si="26"/>
        <v>0</v>
      </c>
      <c r="BH183" s="136">
        <f t="shared" si="27"/>
        <v>0</v>
      </c>
      <c r="BI183" s="136">
        <f t="shared" si="28"/>
        <v>0</v>
      </c>
      <c r="BJ183" s="13" t="s">
        <v>86</v>
      </c>
      <c r="BK183" s="136">
        <f t="shared" si="29"/>
        <v>0</v>
      </c>
      <c r="BL183" s="13" t="s">
        <v>147</v>
      </c>
      <c r="BM183" s="135" t="s">
        <v>289</v>
      </c>
    </row>
    <row r="184" spans="2:65" s="1" customFormat="1" ht="44.25" customHeight="1">
      <c r="B184" s="28"/>
      <c r="C184" s="124" t="s">
        <v>290</v>
      </c>
      <c r="D184" s="124" t="s">
        <v>142</v>
      </c>
      <c r="E184" s="125" t="s">
        <v>291</v>
      </c>
      <c r="F184" s="126" t="s">
        <v>292</v>
      </c>
      <c r="G184" s="127" t="s">
        <v>253</v>
      </c>
      <c r="H184" s="128">
        <v>240.34</v>
      </c>
      <c r="I184" s="129"/>
      <c r="J184" s="130">
        <f t="shared" si="20"/>
        <v>0</v>
      </c>
      <c r="K184" s="126" t="s">
        <v>146</v>
      </c>
      <c r="L184" s="28"/>
      <c r="M184" s="131" t="s">
        <v>1</v>
      </c>
      <c r="N184" s="132" t="s">
        <v>44</v>
      </c>
      <c r="P184" s="133">
        <f t="shared" si="21"/>
        <v>0</v>
      </c>
      <c r="Q184" s="133">
        <v>0</v>
      </c>
      <c r="R184" s="133">
        <f t="shared" si="22"/>
        <v>0</v>
      </c>
      <c r="S184" s="133">
        <v>0</v>
      </c>
      <c r="T184" s="134">
        <f t="shared" si="23"/>
        <v>0</v>
      </c>
      <c r="AR184" s="135" t="s">
        <v>147</v>
      </c>
      <c r="AT184" s="135" t="s">
        <v>142</v>
      </c>
      <c r="AU184" s="135" t="s">
        <v>88</v>
      </c>
      <c r="AY184" s="13" t="s">
        <v>139</v>
      </c>
      <c r="BE184" s="136">
        <f t="shared" si="24"/>
        <v>0</v>
      </c>
      <c r="BF184" s="136">
        <f t="shared" si="25"/>
        <v>0</v>
      </c>
      <c r="BG184" s="136">
        <f t="shared" si="26"/>
        <v>0</v>
      </c>
      <c r="BH184" s="136">
        <f t="shared" si="27"/>
        <v>0</v>
      </c>
      <c r="BI184" s="136">
        <f t="shared" si="28"/>
        <v>0</v>
      </c>
      <c r="BJ184" s="13" t="s">
        <v>86</v>
      </c>
      <c r="BK184" s="136">
        <f t="shared" si="29"/>
        <v>0</v>
      </c>
      <c r="BL184" s="13" t="s">
        <v>147</v>
      </c>
      <c r="BM184" s="135" t="s">
        <v>293</v>
      </c>
    </row>
    <row r="185" spans="2:65" s="1" customFormat="1" ht="44.25" customHeight="1">
      <c r="B185" s="28"/>
      <c r="C185" s="124" t="s">
        <v>294</v>
      </c>
      <c r="D185" s="124" t="s">
        <v>142</v>
      </c>
      <c r="E185" s="125" t="s">
        <v>295</v>
      </c>
      <c r="F185" s="126" t="s">
        <v>296</v>
      </c>
      <c r="G185" s="127" t="s">
        <v>253</v>
      </c>
      <c r="H185" s="128">
        <v>24.033999999999999</v>
      </c>
      <c r="I185" s="129"/>
      <c r="J185" s="130">
        <f t="shared" si="20"/>
        <v>0</v>
      </c>
      <c r="K185" s="126" t="s">
        <v>146</v>
      </c>
      <c r="L185" s="28"/>
      <c r="M185" s="131" t="s">
        <v>1</v>
      </c>
      <c r="N185" s="132" t="s">
        <v>44</v>
      </c>
      <c r="P185" s="133">
        <f t="shared" si="21"/>
        <v>0</v>
      </c>
      <c r="Q185" s="133">
        <v>0</v>
      </c>
      <c r="R185" s="133">
        <f t="shared" si="22"/>
        <v>0</v>
      </c>
      <c r="S185" s="133">
        <v>0</v>
      </c>
      <c r="T185" s="134">
        <f t="shared" si="23"/>
        <v>0</v>
      </c>
      <c r="AR185" s="135" t="s">
        <v>147</v>
      </c>
      <c r="AT185" s="135" t="s">
        <v>142</v>
      </c>
      <c r="AU185" s="135" t="s">
        <v>88</v>
      </c>
      <c r="AY185" s="13" t="s">
        <v>139</v>
      </c>
      <c r="BE185" s="136">
        <f t="shared" si="24"/>
        <v>0</v>
      </c>
      <c r="BF185" s="136">
        <f t="shared" si="25"/>
        <v>0</v>
      </c>
      <c r="BG185" s="136">
        <f t="shared" si="26"/>
        <v>0</v>
      </c>
      <c r="BH185" s="136">
        <f t="shared" si="27"/>
        <v>0</v>
      </c>
      <c r="BI185" s="136">
        <f t="shared" si="28"/>
        <v>0</v>
      </c>
      <c r="BJ185" s="13" t="s">
        <v>86</v>
      </c>
      <c r="BK185" s="136">
        <f t="shared" si="29"/>
        <v>0</v>
      </c>
      <c r="BL185" s="13" t="s">
        <v>147</v>
      </c>
      <c r="BM185" s="135" t="s">
        <v>297</v>
      </c>
    </row>
    <row r="186" spans="2:65" s="11" customFormat="1" ht="22.9" customHeight="1">
      <c r="B186" s="112"/>
      <c r="D186" s="113" t="s">
        <v>78</v>
      </c>
      <c r="E186" s="122" t="s">
        <v>298</v>
      </c>
      <c r="F186" s="122" t="s">
        <v>299</v>
      </c>
      <c r="I186" s="115"/>
      <c r="J186" s="123">
        <f>BK186</f>
        <v>0</v>
      </c>
      <c r="L186" s="112"/>
      <c r="M186" s="117"/>
      <c r="P186" s="118">
        <f>P187</f>
        <v>0</v>
      </c>
      <c r="R186" s="118">
        <f>R187</f>
        <v>0</v>
      </c>
      <c r="T186" s="119">
        <f>T187</f>
        <v>0</v>
      </c>
      <c r="AR186" s="113" t="s">
        <v>86</v>
      </c>
      <c r="AT186" s="120" t="s">
        <v>78</v>
      </c>
      <c r="AU186" s="120" t="s">
        <v>86</v>
      </c>
      <c r="AY186" s="113" t="s">
        <v>139</v>
      </c>
      <c r="BK186" s="121">
        <f>BK187</f>
        <v>0</v>
      </c>
    </row>
    <row r="187" spans="2:65" s="1" customFormat="1" ht="66.75" customHeight="1">
      <c r="B187" s="28"/>
      <c r="C187" s="124" t="s">
        <v>300</v>
      </c>
      <c r="D187" s="124" t="s">
        <v>142</v>
      </c>
      <c r="E187" s="125" t="s">
        <v>301</v>
      </c>
      <c r="F187" s="126" t="s">
        <v>302</v>
      </c>
      <c r="G187" s="127" t="s">
        <v>253</v>
      </c>
      <c r="H187" s="128">
        <v>4.5789999999999997</v>
      </c>
      <c r="I187" s="129"/>
      <c r="J187" s="130">
        <f>ROUND(I187*H187,2)</f>
        <v>0</v>
      </c>
      <c r="K187" s="126" t="s">
        <v>146</v>
      </c>
      <c r="L187" s="28"/>
      <c r="M187" s="131" t="s">
        <v>1</v>
      </c>
      <c r="N187" s="132" t="s">
        <v>44</v>
      </c>
      <c r="P187" s="133">
        <f>O187*H187</f>
        <v>0</v>
      </c>
      <c r="Q187" s="133">
        <v>0</v>
      </c>
      <c r="R187" s="133">
        <f>Q187*H187</f>
        <v>0</v>
      </c>
      <c r="S187" s="133">
        <v>0</v>
      </c>
      <c r="T187" s="134">
        <f>S187*H187</f>
        <v>0</v>
      </c>
      <c r="AR187" s="135" t="s">
        <v>147</v>
      </c>
      <c r="AT187" s="135" t="s">
        <v>142</v>
      </c>
      <c r="AU187" s="135" t="s">
        <v>88</v>
      </c>
      <c r="AY187" s="13" t="s">
        <v>139</v>
      </c>
      <c r="BE187" s="136">
        <f>IF(N187="základní",J187,0)</f>
        <v>0</v>
      </c>
      <c r="BF187" s="136">
        <f>IF(N187="snížená",J187,0)</f>
        <v>0</v>
      </c>
      <c r="BG187" s="136">
        <f>IF(N187="zákl. přenesená",J187,0)</f>
        <v>0</v>
      </c>
      <c r="BH187" s="136">
        <f>IF(N187="sníž. přenesená",J187,0)</f>
        <v>0</v>
      </c>
      <c r="BI187" s="136">
        <f>IF(N187="nulová",J187,0)</f>
        <v>0</v>
      </c>
      <c r="BJ187" s="13" t="s">
        <v>86</v>
      </c>
      <c r="BK187" s="136">
        <f>ROUND(I187*H187,2)</f>
        <v>0</v>
      </c>
      <c r="BL187" s="13" t="s">
        <v>147</v>
      </c>
      <c r="BM187" s="135" t="s">
        <v>303</v>
      </c>
    </row>
    <row r="188" spans="2:65" s="11" customFormat="1" ht="25.9" customHeight="1">
      <c r="B188" s="112"/>
      <c r="D188" s="113" t="s">
        <v>78</v>
      </c>
      <c r="E188" s="114" t="s">
        <v>304</v>
      </c>
      <c r="F188" s="114" t="s">
        <v>305</v>
      </c>
      <c r="I188" s="115"/>
      <c r="J188" s="116">
        <f>BK188</f>
        <v>0</v>
      </c>
      <c r="L188" s="112"/>
      <c r="M188" s="117"/>
      <c r="P188" s="118">
        <f>P189+P205+P210+P219+P227+P234+P242+P280+P301+P303+P319</f>
        <v>0</v>
      </c>
      <c r="R188" s="118">
        <f>R189+R205+R210+R219+R227+R234+R242+R280+R301+R303+R319</f>
        <v>2.2216016999999999</v>
      </c>
      <c r="T188" s="119">
        <f>T189+T205+T210+T219+T227+T234+T242+T280+T301+T303+T319</f>
        <v>0.63786354000000001</v>
      </c>
      <c r="AR188" s="113" t="s">
        <v>88</v>
      </c>
      <c r="AT188" s="120" t="s">
        <v>78</v>
      </c>
      <c r="AU188" s="120" t="s">
        <v>79</v>
      </c>
      <c r="AY188" s="113" t="s">
        <v>139</v>
      </c>
      <c r="BK188" s="121">
        <f>BK189+BK205+BK210+BK219+BK227+BK234+BK242+BK280+BK301+BK303+BK319</f>
        <v>0</v>
      </c>
    </row>
    <row r="189" spans="2:65" s="11" customFormat="1" ht="22.9" customHeight="1">
      <c r="B189" s="112"/>
      <c r="D189" s="113" t="s">
        <v>78</v>
      </c>
      <c r="E189" s="122" t="s">
        <v>306</v>
      </c>
      <c r="F189" s="122" t="s">
        <v>307</v>
      </c>
      <c r="I189" s="115"/>
      <c r="J189" s="123">
        <f>BK189</f>
        <v>0</v>
      </c>
      <c r="L189" s="112"/>
      <c r="M189" s="117"/>
      <c r="P189" s="118">
        <f>SUM(P190:P204)</f>
        <v>0</v>
      </c>
      <c r="R189" s="118">
        <f>SUM(R190:R204)</f>
        <v>2.5189999999999997E-2</v>
      </c>
      <c r="T189" s="119">
        <f>SUM(T190:T204)</f>
        <v>0</v>
      </c>
      <c r="AR189" s="113" t="s">
        <v>88</v>
      </c>
      <c r="AT189" s="120" t="s">
        <v>78</v>
      </c>
      <c r="AU189" s="120" t="s">
        <v>86</v>
      </c>
      <c r="AY189" s="113" t="s">
        <v>139</v>
      </c>
      <c r="BK189" s="121">
        <f>SUM(BK190:BK204)</f>
        <v>0</v>
      </c>
    </row>
    <row r="190" spans="2:65" s="1" customFormat="1" ht="24.2" customHeight="1">
      <c r="B190" s="28"/>
      <c r="C190" s="124" t="s">
        <v>308</v>
      </c>
      <c r="D190" s="124" t="s">
        <v>142</v>
      </c>
      <c r="E190" s="125" t="s">
        <v>309</v>
      </c>
      <c r="F190" s="126" t="s">
        <v>310</v>
      </c>
      <c r="G190" s="127" t="s">
        <v>145</v>
      </c>
      <c r="H190" s="128">
        <v>1</v>
      </c>
      <c r="I190" s="129"/>
      <c r="J190" s="130">
        <f t="shared" ref="J190:J204" si="30">ROUND(I190*H190,2)</f>
        <v>0</v>
      </c>
      <c r="K190" s="126" t="s">
        <v>146</v>
      </c>
      <c r="L190" s="28"/>
      <c r="M190" s="131" t="s">
        <v>1</v>
      </c>
      <c r="N190" s="132" t="s">
        <v>44</v>
      </c>
      <c r="P190" s="133">
        <f t="shared" ref="P190:P204" si="31">O190*H190</f>
        <v>0</v>
      </c>
      <c r="Q190" s="133">
        <v>3.3800000000000002E-3</v>
      </c>
      <c r="R190" s="133">
        <f t="shared" ref="R190:R204" si="32">Q190*H190</f>
        <v>3.3800000000000002E-3</v>
      </c>
      <c r="S190" s="133">
        <v>0</v>
      </c>
      <c r="T190" s="134">
        <f t="shared" ref="T190:T204" si="33">S190*H190</f>
        <v>0</v>
      </c>
      <c r="AR190" s="135" t="s">
        <v>205</v>
      </c>
      <c r="AT190" s="135" t="s">
        <v>142</v>
      </c>
      <c r="AU190" s="135" t="s">
        <v>88</v>
      </c>
      <c r="AY190" s="13" t="s">
        <v>139</v>
      </c>
      <c r="BE190" s="136">
        <f t="shared" ref="BE190:BE204" si="34">IF(N190="základní",J190,0)</f>
        <v>0</v>
      </c>
      <c r="BF190" s="136">
        <f t="shared" ref="BF190:BF204" si="35">IF(N190="snížená",J190,0)</f>
        <v>0</v>
      </c>
      <c r="BG190" s="136">
        <f t="shared" ref="BG190:BG204" si="36">IF(N190="zákl. přenesená",J190,0)</f>
        <v>0</v>
      </c>
      <c r="BH190" s="136">
        <f t="shared" ref="BH190:BH204" si="37">IF(N190="sníž. přenesená",J190,0)</f>
        <v>0</v>
      </c>
      <c r="BI190" s="136">
        <f t="shared" ref="BI190:BI204" si="38">IF(N190="nulová",J190,0)</f>
        <v>0</v>
      </c>
      <c r="BJ190" s="13" t="s">
        <v>86</v>
      </c>
      <c r="BK190" s="136">
        <f t="shared" ref="BK190:BK204" si="39">ROUND(I190*H190,2)</f>
        <v>0</v>
      </c>
      <c r="BL190" s="13" t="s">
        <v>205</v>
      </c>
      <c r="BM190" s="135" t="s">
        <v>311</v>
      </c>
    </row>
    <row r="191" spans="2:65" s="1" customFormat="1" ht="16.5" customHeight="1">
      <c r="B191" s="28"/>
      <c r="C191" s="124" t="s">
        <v>312</v>
      </c>
      <c r="D191" s="124" t="s">
        <v>142</v>
      </c>
      <c r="E191" s="125" t="s">
        <v>313</v>
      </c>
      <c r="F191" s="126" t="s">
        <v>314</v>
      </c>
      <c r="G191" s="127" t="s">
        <v>145</v>
      </c>
      <c r="H191" s="128">
        <v>1</v>
      </c>
      <c r="I191" s="129"/>
      <c r="J191" s="130">
        <f t="shared" si="30"/>
        <v>0</v>
      </c>
      <c r="K191" s="126" t="s">
        <v>146</v>
      </c>
      <c r="L191" s="28"/>
      <c r="M191" s="131" t="s">
        <v>1</v>
      </c>
      <c r="N191" s="132" t="s">
        <v>44</v>
      </c>
      <c r="P191" s="133">
        <f t="shared" si="31"/>
        <v>0</v>
      </c>
      <c r="Q191" s="133">
        <v>2.2000000000000001E-4</v>
      </c>
      <c r="R191" s="133">
        <f t="shared" si="32"/>
        <v>2.2000000000000001E-4</v>
      </c>
      <c r="S191" s="133">
        <v>0</v>
      </c>
      <c r="T191" s="134">
        <f t="shared" si="33"/>
        <v>0</v>
      </c>
      <c r="AR191" s="135" t="s">
        <v>205</v>
      </c>
      <c r="AT191" s="135" t="s">
        <v>142</v>
      </c>
      <c r="AU191" s="135" t="s">
        <v>88</v>
      </c>
      <c r="AY191" s="13" t="s">
        <v>139</v>
      </c>
      <c r="BE191" s="136">
        <f t="shared" si="34"/>
        <v>0</v>
      </c>
      <c r="BF191" s="136">
        <f t="shared" si="35"/>
        <v>0</v>
      </c>
      <c r="BG191" s="136">
        <f t="shared" si="36"/>
        <v>0</v>
      </c>
      <c r="BH191" s="136">
        <f t="shared" si="37"/>
        <v>0</v>
      </c>
      <c r="BI191" s="136">
        <f t="shared" si="38"/>
        <v>0</v>
      </c>
      <c r="BJ191" s="13" t="s">
        <v>86</v>
      </c>
      <c r="BK191" s="136">
        <f t="shared" si="39"/>
        <v>0</v>
      </c>
      <c r="BL191" s="13" t="s">
        <v>205</v>
      </c>
      <c r="BM191" s="135" t="s">
        <v>315</v>
      </c>
    </row>
    <row r="192" spans="2:65" s="1" customFormat="1" ht="33" customHeight="1">
      <c r="B192" s="28"/>
      <c r="C192" s="124" t="s">
        <v>316</v>
      </c>
      <c r="D192" s="124" t="s">
        <v>142</v>
      </c>
      <c r="E192" s="125" t="s">
        <v>317</v>
      </c>
      <c r="F192" s="126" t="s">
        <v>318</v>
      </c>
      <c r="G192" s="127" t="s">
        <v>151</v>
      </c>
      <c r="H192" s="128">
        <v>7</v>
      </c>
      <c r="I192" s="129"/>
      <c r="J192" s="130">
        <f t="shared" si="30"/>
        <v>0</v>
      </c>
      <c r="K192" s="126" t="s">
        <v>146</v>
      </c>
      <c r="L192" s="28"/>
      <c r="M192" s="131" t="s">
        <v>1</v>
      </c>
      <c r="N192" s="132" t="s">
        <v>44</v>
      </c>
      <c r="P192" s="133">
        <f t="shared" si="31"/>
        <v>0</v>
      </c>
      <c r="Q192" s="133">
        <v>3.8000000000000002E-4</v>
      </c>
      <c r="R192" s="133">
        <f t="shared" si="32"/>
        <v>2.66E-3</v>
      </c>
      <c r="S192" s="133">
        <v>0</v>
      </c>
      <c r="T192" s="134">
        <f t="shared" si="33"/>
        <v>0</v>
      </c>
      <c r="AR192" s="135" t="s">
        <v>205</v>
      </c>
      <c r="AT192" s="135" t="s">
        <v>142</v>
      </c>
      <c r="AU192" s="135" t="s">
        <v>88</v>
      </c>
      <c r="AY192" s="13" t="s">
        <v>139</v>
      </c>
      <c r="BE192" s="136">
        <f t="shared" si="34"/>
        <v>0</v>
      </c>
      <c r="BF192" s="136">
        <f t="shared" si="35"/>
        <v>0</v>
      </c>
      <c r="BG192" s="136">
        <f t="shared" si="36"/>
        <v>0</v>
      </c>
      <c r="BH192" s="136">
        <f t="shared" si="37"/>
        <v>0</v>
      </c>
      <c r="BI192" s="136">
        <f t="shared" si="38"/>
        <v>0</v>
      </c>
      <c r="BJ192" s="13" t="s">
        <v>86</v>
      </c>
      <c r="BK192" s="136">
        <f t="shared" si="39"/>
        <v>0</v>
      </c>
      <c r="BL192" s="13" t="s">
        <v>205</v>
      </c>
      <c r="BM192" s="135" t="s">
        <v>319</v>
      </c>
    </row>
    <row r="193" spans="2:65" s="1" customFormat="1" ht="24.2" customHeight="1">
      <c r="B193" s="28"/>
      <c r="C193" s="124" t="s">
        <v>320</v>
      </c>
      <c r="D193" s="124" t="s">
        <v>142</v>
      </c>
      <c r="E193" s="125" t="s">
        <v>321</v>
      </c>
      <c r="F193" s="126" t="s">
        <v>322</v>
      </c>
      <c r="G193" s="127" t="s">
        <v>151</v>
      </c>
      <c r="H193" s="128">
        <v>2.5</v>
      </c>
      <c r="I193" s="129"/>
      <c r="J193" s="130">
        <f t="shared" si="30"/>
        <v>0</v>
      </c>
      <c r="K193" s="126" t="s">
        <v>146</v>
      </c>
      <c r="L193" s="28"/>
      <c r="M193" s="131" t="s">
        <v>1</v>
      </c>
      <c r="N193" s="132" t="s">
        <v>44</v>
      </c>
      <c r="P193" s="133">
        <f t="shared" si="31"/>
        <v>0</v>
      </c>
      <c r="Q193" s="133">
        <v>1.24E-3</v>
      </c>
      <c r="R193" s="133">
        <f t="shared" si="32"/>
        <v>3.0999999999999999E-3</v>
      </c>
      <c r="S193" s="133">
        <v>0</v>
      </c>
      <c r="T193" s="134">
        <f t="shared" si="33"/>
        <v>0</v>
      </c>
      <c r="AR193" s="135" t="s">
        <v>205</v>
      </c>
      <c r="AT193" s="135" t="s">
        <v>142</v>
      </c>
      <c r="AU193" s="135" t="s">
        <v>88</v>
      </c>
      <c r="AY193" s="13" t="s">
        <v>139</v>
      </c>
      <c r="BE193" s="136">
        <f t="shared" si="34"/>
        <v>0</v>
      </c>
      <c r="BF193" s="136">
        <f t="shared" si="35"/>
        <v>0</v>
      </c>
      <c r="BG193" s="136">
        <f t="shared" si="36"/>
        <v>0</v>
      </c>
      <c r="BH193" s="136">
        <f t="shared" si="37"/>
        <v>0</v>
      </c>
      <c r="BI193" s="136">
        <f t="shared" si="38"/>
        <v>0</v>
      </c>
      <c r="BJ193" s="13" t="s">
        <v>86</v>
      </c>
      <c r="BK193" s="136">
        <f t="shared" si="39"/>
        <v>0</v>
      </c>
      <c r="BL193" s="13" t="s">
        <v>205</v>
      </c>
      <c r="BM193" s="135" t="s">
        <v>323</v>
      </c>
    </row>
    <row r="194" spans="2:65" s="1" customFormat="1" ht="37.9" customHeight="1">
      <c r="B194" s="28"/>
      <c r="C194" s="124" t="s">
        <v>324</v>
      </c>
      <c r="D194" s="124" t="s">
        <v>142</v>
      </c>
      <c r="E194" s="125" t="s">
        <v>325</v>
      </c>
      <c r="F194" s="126" t="s">
        <v>326</v>
      </c>
      <c r="G194" s="127" t="s">
        <v>158</v>
      </c>
      <c r="H194" s="128">
        <v>1</v>
      </c>
      <c r="I194" s="129"/>
      <c r="J194" s="130">
        <f t="shared" si="30"/>
        <v>0</v>
      </c>
      <c r="K194" s="126" t="s">
        <v>146</v>
      </c>
      <c r="L194" s="28"/>
      <c r="M194" s="131" t="s">
        <v>1</v>
      </c>
      <c r="N194" s="132" t="s">
        <v>44</v>
      </c>
      <c r="P194" s="133">
        <f t="shared" si="31"/>
        <v>0</v>
      </c>
      <c r="Q194" s="133">
        <v>0</v>
      </c>
      <c r="R194" s="133">
        <f t="shared" si="32"/>
        <v>0</v>
      </c>
      <c r="S194" s="133">
        <v>0</v>
      </c>
      <c r="T194" s="134">
        <f t="shared" si="33"/>
        <v>0</v>
      </c>
      <c r="AR194" s="135" t="s">
        <v>205</v>
      </c>
      <c r="AT194" s="135" t="s">
        <v>142</v>
      </c>
      <c r="AU194" s="135" t="s">
        <v>88</v>
      </c>
      <c r="AY194" s="13" t="s">
        <v>139</v>
      </c>
      <c r="BE194" s="136">
        <f t="shared" si="34"/>
        <v>0</v>
      </c>
      <c r="BF194" s="136">
        <f t="shared" si="35"/>
        <v>0</v>
      </c>
      <c r="BG194" s="136">
        <f t="shared" si="36"/>
        <v>0</v>
      </c>
      <c r="BH194" s="136">
        <f t="shared" si="37"/>
        <v>0</v>
      </c>
      <c r="BI194" s="136">
        <f t="shared" si="38"/>
        <v>0</v>
      </c>
      <c r="BJ194" s="13" t="s">
        <v>86</v>
      </c>
      <c r="BK194" s="136">
        <f t="shared" si="39"/>
        <v>0</v>
      </c>
      <c r="BL194" s="13" t="s">
        <v>205</v>
      </c>
      <c r="BM194" s="135" t="s">
        <v>327</v>
      </c>
    </row>
    <row r="195" spans="2:65" s="1" customFormat="1" ht="33" customHeight="1">
      <c r="B195" s="28"/>
      <c r="C195" s="124" t="s">
        <v>328</v>
      </c>
      <c r="D195" s="124" t="s">
        <v>142</v>
      </c>
      <c r="E195" s="125" t="s">
        <v>329</v>
      </c>
      <c r="F195" s="126" t="s">
        <v>330</v>
      </c>
      <c r="G195" s="127" t="s">
        <v>158</v>
      </c>
      <c r="H195" s="128">
        <v>2</v>
      </c>
      <c r="I195" s="129"/>
      <c r="J195" s="130">
        <f t="shared" si="30"/>
        <v>0</v>
      </c>
      <c r="K195" s="126" t="s">
        <v>146</v>
      </c>
      <c r="L195" s="28"/>
      <c r="M195" s="131" t="s">
        <v>1</v>
      </c>
      <c r="N195" s="132" t="s">
        <v>44</v>
      </c>
      <c r="P195" s="133">
        <f t="shared" si="31"/>
        <v>0</v>
      </c>
      <c r="Q195" s="133">
        <v>9.3000000000000005E-4</v>
      </c>
      <c r="R195" s="133">
        <f t="shared" si="32"/>
        <v>1.8600000000000001E-3</v>
      </c>
      <c r="S195" s="133">
        <v>0</v>
      </c>
      <c r="T195" s="134">
        <f t="shared" si="33"/>
        <v>0</v>
      </c>
      <c r="AR195" s="135" t="s">
        <v>205</v>
      </c>
      <c r="AT195" s="135" t="s">
        <v>142</v>
      </c>
      <c r="AU195" s="135" t="s">
        <v>88</v>
      </c>
      <c r="AY195" s="13" t="s">
        <v>139</v>
      </c>
      <c r="BE195" s="136">
        <f t="shared" si="34"/>
        <v>0</v>
      </c>
      <c r="BF195" s="136">
        <f t="shared" si="35"/>
        <v>0</v>
      </c>
      <c r="BG195" s="136">
        <f t="shared" si="36"/>
        <v>0</v>
      </c>
      <c r="BH195" s="136">
        <f t="shared" si="37"/>
        <v>0</v>
      </c>
      <c r="BI195" s="136">
        <f t="shared" si="38"/>
        <v>0</v>
      </c>
      <c r="BJ195" s="13" t="s">
        <v>86</v>
      </c>
      <c r="BK195" s="136">
        <f t="shared" si="39"/>
        <v>0</v>
      </c>
      <c r="BL195" s="13" t="s">
        <v>205</v>
      </c>
      <c r="BM195" s="135" t="s">
        <v>331</v>
      </c>
    </row>
    <row r="196" spans="2:65" s="1" customFormat="1" ht="24.2" customHeight="1">
      <c r="B196" s="28"/>
      <c r="C196" s="124" t="s">
        <v>332</v>
      </c>
      <c r="D196" s="124" t="s">
        <v>142</v>
      </c>
      <c r="E196" s="125" t="s">
        <v>333</v>
      </c>
      <c r="F196" s="126" t="s">
        <v>334</v>
      </c>
      <c r="G196" s="127" t="s">
        <v>145</v>
      </c>
      <c r="H196" s="128">
        <v>1</v>
      </c>
      <c r="I196" s="129"/>
      <c r="J196" s="130">
        <f t="shared" si="30"/>
        <v>0</v>
      </c>
      <c r="K196" s="126" t="s">
        <v>1</v>
      </c>
      <c r="L196" s="28"/>
      <c r="M196" s="131" t="s">
        <v>1</v>
      </c>
      <c r="N196" s="132" t="s">
        <v>44</v>
      </c>
      <c r="P196" s="133">
        <f t="shared" si="31"/>
        <v>0</v>
      </c>
      <c r="Q196" s="133">
        <v>2.5999999999999998E-4</v>
      </c>
      <c r="R196" s="133">
        <f t="shared" si="32"/>
        <v>2.5999999999999998E-4</v>
      </c>
      <c r="S196" s="133">
        <v>0</v>
      </c>
      <c r="T196" s="134">
        <f t="shared" si="33"/>
        <v>0</v>
      </c>
      <c r="AR196" s="135" t="s">
        <v>205</v>
      </c>
      <c r="AT196" s="135" t="s">
        <v>142</v>
      </c>
      <c r="AU196" s="135" t="s">
        <v>88</v>
      </c>
      <c r="AY196" s="13" t="s">
        <v>139</v>
      </c>
      <c r="BE196" s="136">
        <f t="shared" si="34"/>
        <v>0</v>
      </c>
      <c r="BF196" s="136">
        <f t="shared" si="35"/>
        <v>0</v>
      </c>
      <c r="BG196" s="136">
        <f t="shared" si="36"/>
        <v>0</v>
      </c>
      <c r="BH196" s="136">
        <f t="shared" si="37"/>
        <v>0</v>
      </c>
      <c r="BI196" s="136">
        <f t="shared" si="38"/>
        <v>0</v>
      </c>
      <c r="BJ196" s="13" t="s">
        <v>86</v>
      </c>
      <c r="BK196" s="136">
        <f t="shared" si="39"/>
        <v>0</v>
      </c>
      <c r="BL196" s="13" t="s">
        <v>205</v>
      </c>
      <c r="BM196" s="135" t="s">
        <v>335</v>
      </c>
    </row>
    <row r="197" spans="2:65" s="1" customFormat="1" ht="24.2" customHeight="1">
      <c r="B197" s="28"/>
      <c r="C197" s="124" t="s">
        <v>336</v>
      </c>
      <c r="D197" s="124" t="s">
        <v>142</v>
      </c>
      <c r="E197" s="125" t="s">
        <v>337</v>
      </c>
      <c r="F197" s="126" t="s">
        <v>338</v>
      </c>
      <c r="G197" s="127" t="s">
        <v>158</v>
      </c>
      <c r="H197" s="128">
        <v>1</v>
      </c>
      <c r="I197" s="129"/>
      <c r="J197" s="130">
        <f t="shared" si="30"/>
        <v>0</v>
      </c>
      <c r="K197" s="126" t="s">
        <v>146</v>
      </c>
      <c r="L197" s="28"/>
      <c r="M197" s="131" t="s">
        <v>1</v>
      </c>
      <c r="N197" s="132" t="s">
        <v>44</v>
      </c>
      <c r="P197" s="133">
        <f t="shared" si="31"/>
        <v>0</v>
      </c>
      <c r="Q197" s="133">
        <v>1.15E-3</v>
      </c>
      <c r="R197" s="133">
        <f t="shared" si="32"/>
        <v>1.15E-3</v>
      </c>
      <c r="S197" s="133">
        <v>0</v>
      </c>
      <c r="T197" s="134">
        <f t="shared" si="33"/>
        <v>0</v>
      </c>
      <c r="AR197" s="135" t="s">
        <v>205</v>
      </c>
      <c r="AT197" s="135" t="s">
        <v>142</v>
      </c>
      <c r="AU197" s="135" t="s">
        <v>88</v>
      </c>
      <c r="AY197" s="13" t="s">
        <v>139</v>
      </c>
      <c r="BE197" s="136">
        <f t="shared" si="34"/>
        <v>0</v>
      </c>
      <c r="BF197" s="136">
        <f t="shared" si="35"/>
        <v>0</v>
      </c>
      <c r="BG197" s="136">
        <f t="shared" si="36"/>
        <v>0</v>
      </c>
      <c r="BH197" s="136">
        <f t="shared" si="37"/>
        <v>0</v>
      </c>
      <c r="BI197" s="136">
        <f t="shared" si="38"/>
        <v>0</v>
      </c>
      <c r="BJ197" s="13" t="s">
        <v>86</v>
      </c>
      <c r="BK197" s="136">
        <f t="shared" si="39"/>
        <v>0</v>
      </c>
      <c r="BL197" s="13" t="s">
        <v>205</v>
      </c>
      <c r="BM197" s="135" t="s">
        <v>339</v>
      </c>
    </row>
    <row r="198" spans="2:65" s="1" customFormat="1" ht="24.2" customHeight="1">
      <c r="B198" s="28"/>
      <c r="C198" s="124" t="s">
        <v>340</v>
      </c>
      <c r="D198" s="124" t="s">
        <v>142</v>
      </c>
      <c r="E198" s="125" t="s">
        <v>341</v>
      </c>
      <c r="F198" s="126" t="s">
        <v>342</v>
      </c>
      <c r="G198" s="127" t="s">
        <v>158</v>
      </c>
      <c r="H198" s="128">
        <v>1</v>
      </c>
      <c r="I198" s="129"/>
      <c r="J198" s="130">
        <f t="shared" si="30"/>
        <v>0</v>
      </c>
      <c r="K198" s="126" t="s">
        <v>146</v>
      </c>
      <c r="L198" s="28"/>
      <c r="M198" s="131" t="s">
        <v>1</v>
      </c>
      <c r="N198" s="132" t="s">
        <v>44</v>
      </c>
      <c r="P198" s="133">
        <f t="shared" si="31"/>
        <v>0</v>
      </c>
      <c r="Q198" s="133">
        <v>5.0000000000000001E-3</v>
      </c>
      <c r="R198" s="133">
        <f t="shared" si="32"/>
        <v>5.0000000000000001E-3</v>
      </c>
      <c r="S198" s="133">
        <v>0</v>
      </c>
      <c r="T198" s="134">
        <f t="shared" si="33"/>
        <v>0</v>
      </c>
      <c r="AR198" s="135" t="s">
        <v>205</v>
      </c>
      <c r="AT198" s="135" t="s">
        <v>142</v>
      </c>
      <c r="AU198" s="135" t="s">
        <v>88</v>
      </c>
      <c r="AY198" s="13" t="s">
        <v>139</v>
      </c>
      <c r="BE198" s="136">
        <f t="shared" si="34"/>
        <v>0</v>
      </c>
      <c r="BF198" s="136">
        <f t="shared" si="35"/>
        <v>0</v>
      </c>
      <c r="BG198" s="136">
        <f t="shared" si="36"/>
        <v>0</v>
      </c>
      <c r="BH198" s="136">
        <f t="shared" si="37"/>
        <v>0</v>
      </c>
      <c r="BI198" s="136">
        <f t="shared" si="38"/>
        <v>0</v>
      </c>
      <c r="BJ198" s="13" t="s">
        <v>86</v>
      </c>
      <c r="BK198" s="136">
        <f t="shared" si="39"/>
        <v>0</v>
      </c>
      <c r="BL198" s="13" t="s">
        <v>205</v>
      </c>
      <c r="BM198" s="135" t="s">
        <v>343</v>
      </c>
    </row>
    <row r="199" spans="2:65" s="1" customFormat="1" ht="24.2" customHeight="1">
      <c r="B199" s="28"/>
      <c r="C199" s="124" t="s">
        <v>344</v>
      </c>
      <c r="D199" s="124" t="s">
        <v>142</v>
      </c>
      <c r="E199" s="125" t="s">
        <v>345</v>
      </c>
      <c r="F199" s="126" t="s">
        <v>346</v>
      </c>
      <c r="G199" s="127" t="s">
        <v>158</v>
      </c>
      <c r="H199" s="128">
        <v>1</v>
      </c>
      <c r="I199" s="129"/>
      <c r="J199" s="130">
        <f t="shared" si="30"/>
        <v>0</v>
      </c>
      <c r="K199" s="126" t="s">
        <v>146</v>
      </c>
      <c r="L199" s="28"/>
      <c r="M199" s="131" t="s">
        <v>1</v>
      </c>
      <c r="N199" s="132" t="s">
        <v>44</v>
      </c>
      <c r="P199" s="133">
        <f t="shared" si="31"/>
        <v>0</v>
      </c>
      <c r="Q199" s="133">
        <v>0</v>
      </c>
      <c r="R199" s="133">
        <f t="shared" si="32"/>
        <v>0</v>
      </c>
      <c r="S199" s="133">
        <v>0</v>
      </c>
      <c r="T199" s="134">
        <f t="shared" si="33"/>
        <v>0</v>
      </c>
      <c r="AR199" s="135" t="s">
        <v>205</v>
      </c>
      <c r="AT199" s="135" t="s">
        <v>142</v>
      </c>
      <c r="AU199" s="135" t="s">
        <v>88</v>
      </c>
      <c r="AY199" s="13" t="s">
        <v>139</v>
      </c>
      <c r="BE199" s="136">
        <f t="shared" si="34"/>
        <v>0</v>
      </c>
      <c r="BF199" s="136">
        <f t="shared" si="35"/>
        <v>0</v>
      </c>
      <c r="BG199" s="136">
        <f t="shared" si="36"/>
        <v>0</v>
      </c>
      <c r="BH199" s="136">
        <f t="shared" si="37"/>
        <v>0</v>
      </c>
      <c r="BI199" s="136">
        <f t="shared" si="38"/>
        <v>0</v>
      </c>
      <c r="BJ199" s="13" t="s">
        <v>86</v>
      </c>
      <c r="BK199" s="136">
        <f t="shared" si="39"/>
        <v>0</v>
      </c>
      <c r="BL199" s="13" t="s">
        <v>205</v>
      </c>
      <c r="BM199" s="135" t="s">
        <v>347</v>
      </c>
    </row>
    <row r="200" spans="2:65" s="1" customFormat="1" ht="24.2" customHeight="1">
      <c r="B200" s="28"/>
      <c r="C200" s="137" t="s">
        <v>348</v>
      </c>
      <c r="D200" s="137" t="s">
        <v>214</v>
      </c>
      <c r="E200" s="138" t="s">
        <v>349</v>
      </c>
      <c r="F200" s="139" t="s">
        <v>350</v>
      </c>
      <c r="G200" s="140" t="s">
        <v>158</v>
      </c>
      <c r="H200" s="141">
        <v>1</v>
      </c>
      <c r="I200" s="142"/>
      <c r="J200" s="143">
        <f t="shared" si="30"/>
        <v>0</v>
      </c>
      <c r="K200" s="139" t="s">
        <v>146</v>
      </c>
      <c r="L200" s="144"/>
      <c r="M200" s="145" t="s">
        <v>1</v>
      </c>
      <c r="N200" s="146" t="s">
        <v>44</v>
      </c>
      <c r="P200" s="133">
        <f t="shared" si="31"/>
        <v>0</v>
      </c>
      <c r="Q200" s="133">
        <v>5.4999999999999997E-3</v>
      </c>
      <c r="R200" s="133">
        <f t="shared" si="32"/>
        <v>5.4999999999999997E-3</v>
      </c>
      <c r="S200" s="133">
        <v>0</v>
      </c>
      <c r="T200" s="134">
        <f t="shared" si="33"/>
        <v>0</v>
      </c>
      <c r="AR200" s="135" t="s">
        <v>273</v>
      </c>
      <c r="AT200" s="135" t="s">
        <v>214</v>
      </c>
      <c r="AU200" s="135" t="s">
        <v>88</v>
      </c>
      <c r="AY200" s="13" t="s">
        <v>139</v>
      </c>
      <c r="BE200" s="136">
        <f t="shared" si="34"/>
        <v>0</v>
      </c>
      <c r="BF200" s="136">
        <f t="shared" si="35"/>
        <v>0</v>
      </c>
      <c r="BG200" s="136">
        <f t="shared" si="36"/>
        <v>0</v>
      </c>
      <c r="BH200" s="136">
        <f t="shared" si="37"/>
        <v>0</v>
      </c>
      <c r="BI200" s="136">
        <f t="shared" si="38"/>
        <v>0</v>
      </c>
      <c r="BJ200" s="13" t="s">
        <v>86</v>
      </c>
      <c r="BK200" s="136">
        <f t="shared" si="39"/>
        <v>0</v>
      </c>
      <c r="BL200" s="13" t="s">
        <v>205</v>
      </c>
      <c r="BM200" s="135" t="s">
        <v>351</v>
      </c>
    </row>
    <row r="201" spans="2:65" s="1" customFormat="1" ht="37.9" customHeight="1">
      <c r="B201" s="28"/>
      <c r="C201" s="124" t="s">
        <v>352</v>
      </c>
      <c r="D201" s="124" t="s">
        <v>142</v>
      </c>
      <c r="E201" s="125" t="s">
        <v>353</v>
      </c>
      <c r="F201" s="126" t="s">
        <v>354</v>
      </c>
      <c r="G201" s="127" t="s">
        <v>158</v>
      </c>
      <c r="H201" s="128">
        <v>1</v>
      </c>
      <c r="I201" s="129"/>
      <c r="J201" s="130">
        <f t="shared" si="30"/>
        <v>0</v>
      </c>
      <c r="K201" s="126" t="s">
        <v>146</v>
      </c>
      <c r="L201" s="28"/>
      <c r="M201" s="131" t="s">
        <v>1</v>
      </c>
      <c r="N201" s="132" t="s">
        <v>44</v>
      </c>
      <c r="P201" s="133">
        <f t="shared" si="31"/>
        <v>0</v>
      </c>
      <c r="Q201" s="133">
        <v>1.6000000000000001E-4</v>
      </c>
      <c r="R201" s="133">
        <f t="shared" si="32"/>
        <v>1.6000000000000001E-4</v>
      </c>
      <c r="S201" s="133">
        <v>0</v>
      </c>
      <c r="T201" s="134">
        <f t="shared" si="33"/>
        <v>0</v>
      </c>
      <c r="AR201" s="135" t="s">
        <v>147</v>
      </c>
      <c r="AT201" s="135" t="s">
        <v>142</v>
      </c>
      <c r="AU201" s="135" t="s">
        <v>88</v>
      </c>
      <c r="AY201" s="13" t="s">
        <v>139</v>
      </c>
      <c r="BE201" s="136">
        <f t="shared" si="34"/>
        <v>0</v>
      </c>
      <c r="BF201" s="136">
        <f t="shared" si="35"/>
        <v>0</v>
      </c>
      <c r="BG201" s="136">
        <f t="shared" si="36"/>
        <v>0</v>
      </c>
      <c r="BH201" s="136">
        <f t="shared" si="37"/>
        <v>0</v>
      </c>
      <c r="BI201" s="136">
        <f t="shared" si="38"/>
        <v>0</v>
      </c>
      <c r="BJ201" s="13" t="s">
        <v>86</v>
      </c>
      <c r="BK201" s="136">
        <f t="shared" si="39"/>
        <v>0</v>
      </c>
      <c r="BL201" s="13" t="s">
        <v>147</v>
      </c>
      <c r="BM201" s="135" t="s">
        <v>355</v>
      </c>
    </row>
    <row r="202" spans="2:65" s="1" customFormat="1" ht="24.2" customHeight="1">
      <c r="B202" s="28"/>
      <c r="C202" s="137" t="s">
        <v>356</v>
      </c>
      <c r="D202" s="137" t="s">
        <v>214</v>
      </c>
      <c r="E202" s="138" t="s">
        <v>357</v>
      </c>
      <c r="F202" s="139" t="s">
        <v>358</v>
      </c>
      <c r="G202" s="140" t="s">
        <v>158</v>
      </c>
      <c r="H202" s="141">
        <v>1</v>
      </c>
      <c r="I202" s="142"/>
      <c r="J202" s="143">
        <f t="shared" si="30"/>
        <v>0</v>
      </c>
      <c r="K202" s="139" t="s">
        <v>146</v>
      </c>
      <c r="L202" s="144"/>
      <c r="M202" s="145" t="s">
        <v>1</v>
      </c>
      <c r="N202" s="146" t="s">
        <v>44</v>
      </c>
      <c r="P202" s="133">
        <f t="shared" si="31"/>
        <v>0</v>
      </c>
      <c r="Q202" s="133">
        <v>1.9E-3</v>
      </c>
      <c r="R202" s="133">
        <f t="shared" si="32"/>
        <v>1.9E-3</v>
      </c>
      <c r="S202" s="133">
        <v>0</v>
      </c>
      <c r="T202" s="134">
        <f t="shared" si="33"/>
        <v>0</v>
      </c>
      <c r="AR202" s="135" t="s">
        <v>174</v>
      </c>
      <c r="AT202" s="135" t="s">
        <v>214</v>
      </c>
      <c r="AU202" s="135" t="s">
        <v>88</v>
      </c>
      <c r="AY202" s="13" t="s">
        <v>139</v>
      </c>
      <c r="BE202" s="136">
        <f t="shared" si="34"/>
        <v>0</v>
      </c>
      <c r="BF202" s="136">
        <f t="shared" si="35"/>
        <v>0</v>
      </c>
      <c r="BG202" s="136">
        <f t="shared" si="36"/>
        <v>0</v>
      </c>
      <c r="BH202" s="136">
        <f t="shared" si="37"/>
        <v>0</v>
      </c>
      <c r="BI202" s="136">
        <f t="shared" si="38"/>
        <v>0</v>
      </c>
      <c r="BJ202" s="13" t="s">
        <v>86</v>
      </c>
      <c r="BK202" s="136">
        <f t="shared" si="39"/>
        <v>0</v>
      </c>
      <c r="BL202" s="13" t="s">
        <v>147</v>
      </c>
      <c r="BM202" s="135" t="s">
        <v>359</v>
      </c>
    </row>
    <row r="203" spans="2:65" s="1" customFormat="1" ht="49.15" customHeight="1">
      <c r="B203" s="28"/>
      <c r="C203" s="124" t="s">
        <v>360</v>
      </c>
      <c r="D203" s="124" t="s">
        <v>142</v>
      </c>
      <c r="E203" s="125" t="s">
        <v>361</v>
      </c>
      <c r="F203" s="126" t="s">
        <v>362</v>
      </c>
      <c r="G203" s="127" t="s">
        <v>363</v>
      </c>
      <c r="H203" s="147"/>
      <c r="I203" s="129"/>
      <c r="J203" s="130">
        <f t="shared" si="30"/>
        <v>0</v>
      </c>
      <c r="K203" s="126" t="s">
        <v>146</v>
      </c>
      <c r="L203" s="28"/>
      <c r="M203" s="131" t="s">
        <v>1</v>
      </c>
      <c r="N203" s="132" t="s">
        <v>44</v>
      </c>
      <c r="P203" s="133">
        <f t="shared" si="31"/>
        <v>0</v>
      </c>
      <c r="Q203" s="133">
        <v>0</v>
      </c>
      <c r="R203" s="133">
        <f t="shared" si="32"/>
        <v>0</v>
      </c>
      <c r="S203" s="133">
        <v>0</v>
      </c>
      <c r="T203" s="134">
        <f t="shared" si="33"/>
        <v>0</v>
      </c>
      <c r="AR203" s="135" t="s">
        <v>205</v>
      </c>
      <c r="AT203" s="135" t="s">
        <v>142</v>
      </c>
      <c r="AU203" s="135" t="s">
        <v>88</v>
      </c>
      <c r="AY203" s="13" t="s">
        <v>139</v>
      </c>
      <c r="BE203" s="136">
        <f t="shared" si="34"/>
        <v>0</v>
      </c>
      <c r="BF203" s="136">
        <f t="shared" si="35"/>
        <v>0</v>
      </c>
      <c r="BG203" s="136">
        <f t="shared" si="36"/>
        <v>0</v>
      </c>
      <c r="BH203" s="136">
        <f t="shared" si="37"/>
        <v>0</v>
      </c>
      <c r="BI203" s="136">
        <f t="shared" si="38"/>
        <v>0</v>
      </c>
      <c r="BJ203" s="13" t="s">
        <v>86</v>
      </c>
      <c r="BK203" s="136">
        <f t="shared" si="39"/>
        <v>0</v>
      </c>
      <c r="BL203" s="13" t="s">
        <v>205</v>
      </c>
      <c r="BM203" s="135" t="s">
        <v>364</v>
      </c>
    </row>
    <row r="204" spans="2:65" s="1" customFormat="1" ht="49.15" customHeight="1">
      <c r="B204" s="28"/>
      <c r="C204" s="124" t="s">
        <v>365</v>
      </c>
      <c r="D204" s="124" t="s">
        <v>142</v>
      </c>
      <c r="E204" s="125" t="s">
        <v>366</v>
      </c>
      <c r="F204" s="126" t="s">
        <v>367</v>
      </c>
      <c r="G204" s="127" t="s">
        <v>363</v>
      </c>
      <c r="H204" s="147"/>
      <c r="I204" s="129"/>
      <c r="J204" s="130">
        <f t="shared" si="30"/>
        <v>0</v>
      </c>
      <c r="K204" s="126" t="s">
        <v>146</v>
      </c>
      <c r="L204" s="28"/>
      <c r="M204" s="131" t="s">
        <v>1</v>
      </c>
      <c r="N204" s="132" t="s">
        <v>44</v>
      </c>
      <c r="P204" s="133">
        <f t="shared" si="31"/>
        <v>0</v>
      </c>
      <c r="Q204" s="133">
        <v>0</v>
      </c>
      <c r="R204" s="133">
        <f t="shared" si="32"/>
        <v>0</v>
      </c>
      <c r="S204" s="133">
        <v>0</v>
      </c>
      <c r="T204" s="134">
        <f t="shared" si="33"/>
        <v>0</v>
      </c>
      <c r="AR204" s="135" t="s">
        <v>205</v>
      </c>
      <c r="AT204" s="135" t="s">
        <v>142</v>
      </c>
      <c r="AU204" s="135" t="s">
        <v>88</v>
      </c>
      <c r="AY204" s="13" t="s">
        <v>139</v>
      </c>
      <c r="BE204" s="136">
        <f t="shared" si="34"/>
        <v>0</v>
      </c>
      <c r="BF204" s="136">
        <f t="shared" si="35"/>
        <v>0</v>
      </c>
      <c r="BG204" s="136">
        <f t="shared" si="36"/>
        <v>0</v>
      </c>
      <c r="BH204" s="136">
        <f t="shared" si="37"/>
        <v>0</v>
      </c>
      <c r="BI204" s="136">
        <f t="shared" si="38"/>
        <v>0</v>
      </c>
      <c r="BJ204" s="13" t="s">
        <v>86</v>
      </c>
      <c r="BK204" s="136">
        <f t="shared" si="39"/>
        <v>0</v>
      </c>
      <c r="BL204" s="13" t="s">
        <v>205</v>
      </c>
      <c r="BM204" s="135" t="s">
        <v>368</v>
      </c>
    </row>
    <row r="205" spans="2:65" s="11" customFormat="1" ht="22.9" customHeight="1">
      <c r="B205" s="112"/>
      <c r="D205" s="113" t="s">
        <v>78</v>
      </c>
      <c r="E205" s="122" t="s">
        <v>369</v>
      </c>
      <c r="F205" s="122" t="s">
        <v>370</v>
      </c>
      <c r="I205" s="115"/>
      <c r="J205" s="123">
        <f>BK205</f>
        <v>0</v>
      </c>
      <c r="L205" s="112"/>
      <c r="M205" s="117"/>
      <c r="P205" s="118">
        <f>SUM(P206:P209)</f>
        <v>0</v>
      </c>
      <c r="R205" s="118">
        <f>SUM(R206:R209)</f>
        <v>1.5779999999999999E-2</v>
      </c>
      <c r="T205" s="119">
        <f>SUM(T206:T209)</f>
        <v>0</v>
      </c>
      <c r="AR205" s="113" t="s">
        <v>88</v>
      </c>
      <c r="AT205" s="120" t="s">
        <v>78</v>
      </c>
      <c r="AU205" s="120" t="s">
        <v>86</v>
      </c>
      <c r="AY205" s="113" t="s">
        <v>139</v>
      </c>
      <c r="BK205" s="121">
        <f>SUM(BK206:BK209)</f>
        <v>0</v>
      </c>
    </row>
    <row r="206" spans="2:65" s="1" customFormat="1" ht="37.9" customHeight="1">
      <c r="B206" s="28"/>
      <c r="C206" s="124" t="s">
        <v>371</v>
      </c>
      <c r="D206" s="124" t="s">
        <v>142</v>
      </c>
      <c r="E206" s="125" t="s">
        <v>372</v>
      </c>
      <c r="F206" s="126" t="s">
        <v>373</v>
      </c>
      <c r="G206" s="127" t="s">
        <v>158</v>
      </c>
      <c r="H206" s="128">
        <v>2</v>
      </c>
      <c r="I206" s="129"/>
      <c r="J206" s="130">
        <f>ROUND(I206*H206,2)</f>
        <v>0</v>
      </c>
      <c r="K206" s="126" t="s">
        <v>146</v>
      </c>
      <c r="L206" s="28"/>
      <c r="M206" s="131" t="s">
        <v>1</v>
      </c>
      <c r="N206" s="132" t="s">
        <v>44</v>
      </c>
      <c r="P206" s="133">
        <f>O206*H206</f>
        <v>0</v>
      </c>
      <c r="Q206" s="133">
        <v>3.8E-3</v>
      </c>
      <c r="R206" s="133">
        <f>Q206*H206</f>
        <v>7.6E-3</v>
      </c>
      <c r="S206" s="133">
        <v>0</v>
      </c>
      <c r="T206" s="134">
        <f>S206*H206</f>
        <v>0</v>
      </c>
      <c r="AR206" s="135" t="s">
        <v>205</v>
      </c>
      <c r="AT206" s="135" t="s">
        <v>142</v>
      </c>
      <c r="AU206" s="135" t="s">
        <v>88</v>
      </c>
      <c r="AY206" s="13" t="s">
        <v>139</v>
      </c>
      <c r="BE206" s="136">
        <f>IF(N206="základní",J206,0)</f>
        <v>0</v>
      </c>
      <c r="BF206" s="136">
        <f>IF(N206="snížená",J206,0)</f>
        <v>0</v>
      </c>
      <c r="BG206" s="136">
        <f>IF(N206="zákl. přenesená",J206,0)</f>
        <v>0</v>
      </c>
      <c r="BH206" s="136">
        <f>IF(N206="sníž. přenesená",J206,0)</f>
        <v>0</v>
      </c>
      <c r="BI206" s="136">
        <f>IF(N206="nulová",J206,0)</f>
        <v>0</v>
      </c>
      <c r="BJ206" s="13" t="s">
        <v>86</v>
      </c>
      <c r="BK206" s="136">
        <f>ROUND(I206*H206,2)</f>
        <v>0</v>
      </c>
      <c r="BL206" s="13" t="s">
        <v>205</v>
      </c>
      <c r="BM206" s="135" t="s">
        <v>374</v>
      </c>
    </row>
    <row r="207" spans="2:65" s="1" customFormat="1" ht="37.9" customHeight="1">
      <c r="B207" s="28"/>
      <c r="C207" s="124" t="s">
        <v>375</v>
      </c>
      <c r="D207" s="124" t="s">
        <v>142</v>
      </c>
      <c r="E207" s="125" t="s">
        <v>376</v>
      </c>
      <c r="F207" s="126" t="s">
        <v>377</v>
      </c>
      <c r="G207" s="127" t="s">
        <v>158</v>
      </c>
      <c r="H207" s="128">
        <v>1</v>
      </c>
      <c r="I207" s="129"/>
      <c r="J207" s="130">
        <f>ROUND(I207*H207,2)</f>
        <v>0</v>
      </c>
      <c r="K207" s="126" t="s">
        <v>146</v>
      </c>
      <c r="L207" s="28"/>
      <c r="M207" s="131" t="s">
        <v>1</v>
      </c>
      <c r="N207" s="132" t="s">
        <v>44</v>
      </c>
      <c r="P207" s="133">
        <f>O207*H207</f>
        <v>0</v>
      </c>
      <c r="Q207" s="133">
        <v>8.1799999999999998E-3</v>
      </c>
      <c r="R207" s="133">
        <f>Q207*H207</f>
        <v>8.1799999999999998E-3</v>
      </c>
      <c r="S207" s="133">
        <v>0</v>
      </c>
      <c r="T207" s="134">
        <f>S207*H207</f>
        <v>0</v>
      </c>
      <c r="AR207" s="135" t="s">
        <v>205</v>
      </c>
      <c r="AT207" s="135" t="s">
        <v>142</v>
      </c>
      <c r="AU207" s="135" t="s">
        <v>88</v>
      </c>
      <c r="AY207" s="13" t="s">
        <v>139</v>
      </c>
      <c r="BE207" s="136">
        <f>IF(N207="základní",J207,0)</f>
        <v>0</v>
      </c>
      <c r="BF207" s="136">
        <f>IF(N207="snížená",J207,0)</f>
        <v>0</v>
      </c>
      <c r="BG207" s="136">
        <f>IF(N207="zákl. přenesená",J207,0)</f>
        <v>0</v>
      </c>
      <c r="BH207" s="136">
        <f>IF(N207="sníž. přenesená",J207,0)</f>
        <v>0</v>
      </c>
      <c r="BI207" s="136">
        <f>IF(N207="nulová",J207,0)</f>
        <v>0</v>
      </c>
      <c r="BJ207" s="13" t="s">
        <v>86</v>
      </c>
      <c r="BK207" s="136">
        <f>ROUND(I207*H207,2)</f>
        <v>0</v>
      </c>
      <c r="BL207" s="13" t="s">
        <v>205</v>
      </c>
      <c r="BM207" s="135" t="s">
        <v>378</v>
      </c>
    </row>
    <row r="208" spans="2:65" s="1" customFormat="1" ht="49.15" customHeight="1">
      <c r="B208" s="28"/>
      <c r="C208" s="124" t="s">
        <v>379</v>
      </c>
      <c r="D208" s="124" t="s">
        <v>142</v>
      </c>
      <c r="E208" s="125" t="s">
        <v>380</v>
      </c>
      <c r="F208" s="126" t="s">
        <v>381</v>
      </c>
      <c r="G208" s="127" t="s">
        <v>363</v>
      </c>
      <c r="H208" s="147"/>
      <c r="I208" s="129"/>
      <c r="J208" s="130">
        <f>ROUND(I208*H208,2)</f>
        <v>0</v>
      </c>
      <c r="K208" s="126" t="s">
        <v>146</v>
      </c>
      <c r="L208" s="28"/>
      <c r="M208" s="131" t="s">
        <v>1</v>
      </c>
      <c r="N208" s="132" t="s">
        <v>44</v>
      </c>
      <c r="P208" s="133">
        <f>O208*H208</f>
        <v>0</v>
      </c>
      <c r="Q208" s="133">
        <v>0</v>
      </c>
      <c r="R208" s="133">
        <f>Q208*H208</f>
        <v>0</v>
      </c>
      <c r="S208" s="133">
        <v>0</v>
      </c>
      <c r="T208" s="134">
        <f>S208*H208</f>
        <v>0</v>
      </c>
      <c r="AR208" s="135" t="s">
        <v>205</v>
      </c>
      <c r="AT208" s="135" t="s">
        <v>142</v>
      </c>
      <c r="AU208" s="135" t="s">
        <v>88</v>
      </c>
      <c r="AY208" s="13" t="s">
        <v>139</v>
      </c>
      <c r="BE208" s="136">
        <f>IF(N208="základní",J208,0)</f>
        <v>0</v>
      </c>
      <c r="BF208" s="136">
        <f>IF(N208="snížená",J208,0)</f>
        <v>0</v>
      </c>
      <c r="BG208" s="136">
        <f>IF(N208="zákl. přenesená",J208,0)</f>
        <v>0</v>
      </c>
      <c r="BH208" s="136">
        <f>IF(N208="sníž. přenesená",J208,0)</f>
        <v>0</v>
      </c>
      <c r="BI208" s="136">
        <f>IF(N208="nulová",J208,0)</f>
        <v>0</v>
      </c>
      <c r="BJ208" s="13" t="s">
        <v>86</v>
      </c>
      <c r="BK208" s="136">
        <f>ROUND(I208*H208,2)</f>
        <v>0</v>
      </c>
      <c r="BL208" s="13" t="s">
        <v>205</v>
      </c>
      <c r="BM208" s="135" t="s">
        <v>382</v>
      </c>
    </row>
    <row r="209" spans="2:65" s="1" customFormat="1" ht="49.15" customHeight="1">
      <c r="B209" s="28"/>
      <c r="C209" s="124" t="s">
        <v>383</v>
      </c>
      <c r="D209" s="124" t="s">
        <v>142</v>
      </c>
      <c r="E209" s="125" t="s">
        <v>384</v>
      </c>
      <c r="F209" s="126" t="s">
        <v>385</v>
      </c>
      <c r="G209" s="127" t="s">
        <v>363</v>
      </c>
      <c r="H209" s="147"/>
      <c r="I209" s="129"/>
      <c r="J209" s="130">
        <f>ROUND(I209*H209,2)</f>
        <v>0</v>
      </c>
      <c r="K209" s="126" t="s">
        <v>146</v>
      </c>
      <c r="L209" s="28"/>
      <c r="M209" s="131" t="s">
        <v>1</v>
      </c>
      <c r="N209" s="132" t="s">
        <v>44</v>
      </c>
      <c r="P209" s="133">
        <f>O209*H209</f>
        <v>0</v>
      </c>
      <c r="Q209" s="133">
        <v>0</v>
      </c>
      <c r="R209" s="133">
        <f>Q209*H209</f>
        <v>0</v>
      </c>
      <c r="S209" s="133">
        <v>0</v>
      </c>
      <c r="T209" s="134">
        <f>S209*H209</f>
        <v>0</v>
      </c>
      <c r="AR209" s="135" t="s">
        <v>205</v>
      </c>
      <c r="AT209" s="135" t="s">
        <v>142</v>
      </c>
      <c r="AU209" s="135" t="s">
        <v>88</v>
      </c>
      <c r="AY209" s="13" t="s">
        <v>139</v>
      </c>
      <c r="BE209" s="136">
        <f>IF(N209="základní",J209,0)</f>
        <v>0</v>
      </c>
      <c r="BF209" s="136">
        <f>IF(N209="snížená",J209,0)</f>
        <v>0</v>
      </c>
      <c r="BG209" s="136">
        <f>IF(N209="zákl. přenesená",J209,0)</f>
        <v>0</v>
      </c>
      <c r="BH209" s="136">
        <f>IF(N209="sníž. přenesená",J209,0)</f>
        <v>0</v>
      </c>
      <c r="BI209" s="136">
        <f>IF(N209="nulová",J209,0)</f>
        <v>0</v>
      </c>
      <c r="BJ209" s="13" t="s">
        <v>86</v>
      </c>
      <c r="BK209" s="136">
        <f>ROUND(I209*H209,2)</f>
        <v>0</v>
      </c>
      <c r="BL209" s="13" t="s">
        <v>205</v>
      </c>
      <c r="BM209" s="135" t="s">
        <v>386</v>
      </c>
    </row>
    <row r="210" spans="2:65" s="11" customFormat="1" ht="22.9" customHeight="1">
      <c r="B210" s="112"/>
      <c r="D210" s="113" t="s">
        <v>78</v>
      </c>
      <c r="E210" s="122" t="s">
        <v>387</v>
      </c>
      <c r="F210" s="122" t="s">
        <v>388</v>
      </c>
      <c r="I210" s="115"/>
      <c r="J210" s="123">
        <f>BK210</f>
        <v>0</v>
      </c>
      <c r="L210" s="112"/>
      <c r="M210" s="117"/>
      <c r="P210" s="118">
        <f>SUM(P211:P218)</f>
        <v>0</v>
      </c>
      <c r="R210" s="118">
        <f>SUM(R211:R218)</f>
        <v>6.4685000000000006E-2</v>
      </c>
      <c r="T210" s="119">
        <f>SUM(T211:T218)</f>
        <v>0.35625000000000001</v>
      </c>
      <c r="AR210" s="113" t="s">
        <v>88</v>
      </c>
      <c r="AT210" s="120" t="s">
        <v>78</v>
      </c>
      <c r="AU210" s="120" t="s">
        <v>86</v>
      </c>
      <c r="AY210" s="113" t="s">
        <v>139</v>
      </c>
      <c r="BK210" s="121">
        <f>SUM(BK211:BK218)</f>
        <v>0</v>
      </c>
    </row>
    <row r="211" spans="2:65" s="1" customFormat="1" ht="24.2" customHeight="1">
      <c r="B211" s="28"/>
      <c r="C211" s="124" t="s">
        <v>389</v>
      </c>
      <c r="D211" s="124" t="s">
        <v>142</v>
      </c>
      <c r="E211" s="125" t="s">
        <v>390</v>
      </c>
      <c r="F211" s="126" t="s">
        <v>391</v>
      </c>
      <c r="G211" s="127" t="s">
        <v>158</v>
      </c>
      <c r="H211" s="128">
        <v>1</v>
      </c>
      <c r="I211" s="129"/>
      <c r="J211" s="130">
        <f t="shared" ref="J211:J218" si="40">ROUND(I211*H211,2)</f>
        <v>0</v>
      </c>
      <c r="K211" s="126" t="s">
        <v>146</v>
      </c>
      <c r="L211" s="28"/>
      <c r="M211" s="131" t="s">
        <v>1</v>
      </c>
      <c r="N211" s="132" t="s">
        <v>44</v>
      </c>
      <c r="P211" s="133">
        <f t="shared" ref="P211:P218" si="41">O211*H211</f>
        <v>0</v>
      </c>
      <c r="Q211" s="133">
        <v>1.7000000000000001E-4</v>
      </c>
      <c r="R211" s="133">
        <f t="shared" ref="R211:R218" si="42">Q211*H211</f>
        <v>1.7000000000000001E-4</v>
      </c>
      <c r="S211" s="133">
        <v>0.35625000000000001</v>
      </c>
      <c r="T211" s="134">
        <f t="shared" ref="T211:T218" si="43">S211*H211</f>
        <v>0.35625000000000001</v>
      </c>
      <c r="AR211" s="135" t="s">
        <v>205</v>
      </c>
      <c r="AT211" s="135" t="s">
        <v>142</v>
      </c>
      <c r="AU211" s="135" t="s">
        <v>88</v>
      </c>
      <c r="AY211" s="13" t="s">
        <v>139</v>
      </c>
      <c r="BE211" s="136">
        <f t="shared" ref="BE211:BE218" si="44">IF(N211="základní",J211,0)</f>
        <v>0</v>
      </c>
      <c r="BF211" s="136">
        <f t="shared" ref="BF211:BF218" si="45">IF(N211="snížená",J211,0)</f>
        <v>0</v>
      </c>
      <c r="BG211" s="136">
        <f t="shared" ref="BG211:BG218" si="46">IF(N211="zákl. přenesená",J211,0)</f>
        <v>0</v>
      </c>
      <c r="BH211" s="136">
        <f t="shared" ref="BH211:BH218" si="47">IF(N211="sníž. přenesená",J211,0)</f>
        <v>0</v>
      </c>
      <c r="BI211" s="136">
        <f t="shared" ref="BI211:BI218" si="48">IF(N211="nulová",J211,0)</f>
        <v>0</v>
      </c>
      <c r="BJ211" s="13" t="s">
        <v>86</v>
      </c>
      <c r="BK211" s="136">
        <f t="shared" ref="BK211:BK218" si="49">ROUND(I211*H211,2)</f>
        <v>0</v>
      </c>
      <c r="BL211" s="13" t="s">
        <v>205</v>
      </c>
      <c r="BM211" s="135" t="s">
        <v>392</v>
      </c>
    </row>
    <row r="212" spans="2:65" s="1" customFormat="1" ht="37.9" customHeight="1">
      <c r="B212" s="28"/>
      <c r="C212" s="124" t="s">
        <v>393</v>
      </c>
      <c r="D212" s="124" t="s">
        <v>142</v>
      </c>
      <c r="E212" s="125" t="s">
        <v>394</v>
      </c>
      <c r="F212" s="126" t="s">
        <v>395</v>
      </c>
      <c r="G212" s="127" t="s">
        <v>145</v>
      </c>
      <c r="H212" s="128">
        <v>1</v>
      </c>
      <c r="I212" s="129"/>
      <c r="J212" s="130">
        <f t="shared" si="40"/>
        <v>0</v>
      </c>
      <c r="K212" s="126" t="s">
        <v>146</v>
      </c>
      <c r="L212" s="28"/>
      <c r="M212" s="131" t="s">
        <v>1</v>
      </c>
      <c r="N212" s="132" t="s">
        <v>44</v>
      </c>
      <c r="P212" s="133">
        <f t="shared" si="41"/>
        <v>0</v>
      </c>
      <c r="Q212" s="133">
        <v>5.7239999999999999E-2</v>
      </c>
      <c r="R212" s="133">
        <f t="shared" si="42"/>
        <v>5.7239999999999999E-2</v>
      </c>
      <c r="S212" s="133">
        <v>0</v>
      </c>
      <c r="T212" s="134">
        <f t="shared" si="43"/>
        <v>0</v>
      </c>
      <c r="AR212" s="135" t="s">
        <v>205</v>
      </c>
      <c r="AT212" s="135" t="s">
        <v>142</v>
      </c>
      <c r="AU212" s="135" t="s">
        <v>88</v>
      </c>
      <c r="AY212" s="13" t="s">
        <v>139</v>
      </c>
      <c r="BE212" s="136">
        <f t="shared" si="44"/>
        <v>0</v>
      </c>
      <c r="BF212" s="136">
        <f t="shared" si="45"/>
        <v>0</v>
      </c>
      <c r="BG212" s="136">
        <f t="shared" si="46"/>
        <v>0</v>
      </c>
      <c r="BH212" s="136">
        <f t="shared" si="47"/>
        <v>0</v>
      </c>
      <c r="BI212" s="136">
        <f t="shared" si="48"/>
        <v>0</v>
      </c>
      <c r="BJ212" s="13" t="s">
        <v>86</v>
      </c>
      <c r="BK212" s="136">
        <f t="shared" si="49"/>
        <v>0</v>
      </c>
      <c r="BL212" s="13" t="s">
        <v>205</v>
      </c>
      <c r="BM212" s="135" t="s">
        <v>396</v>
      </c>
    </row>
    <row r="213" spans="2:65" s="1" customFormat="1" ht="16.5" customHeight="1">
      <c r="B213" s="28"/>
      <c r="C213" s="124" t="s">
        <v>397</v>
      </c>
      <c r="D213" s="124" t="s">
        <v>142</v>
      </c>
      <c r="E213" s="125" t="s">
        <v>398</v>
      </c>
      <c r="F213" s="126" t="s">
        <v>399</v>
      </c>
      <c r="G213" s="127" t="s">
        <v>151</v>
      </c>
      <c r="H213" s="128">
        <v>6</v>
      </c>
      <c r="I213" s="129"/>
      <c r="J213" s="130">
        <f t="shared" si="40"/>
        <v>0</v>
      </c>
      <c r="K213" s="126" t="s">
        <v>146</v>
      </c>
      <c r="L213" s="28"/>
      <c r="M213" s="131" t="s">
        <v>1</v>
      </c>
      <c r="N213" s="132" t="s">
        <v>44</v>
      </c>
      <c r="P213" s="133">
        <f t="shared" si="41"/>
        <v>0</v>
      </c>
      <c r="Q213" s="133">
        <v>5.2999999999999998E-4</v>
      </c>
      <c r="R213" s="133">
        <f t="shared" si="42"/>
        <v>3.1799999999999997E-3</v>
      </c>
      <c r="S213" s="133">
        <v>0</v>
      </c>
      <c r="T213" s="134">
        <f t="shared" si="43"/>
        <v>0</v>
      </c>
      <c r="AR213" s="135" t="s">
        <v>205</v>
      </c>
      <c r="AT213" s="135" t="s">
        <v>142</v>
      </c>
      <c r="AU213" s="135" t="s">
        <v>88</v>
      </c>
      <c r="AY213" s="13" t="s">
        <v>139</v>
      </c>
      <c r="BE213" s="136">
        <f t="shared" si="44"/>
        <v>0</v>
      </c>
      <c r="BF213" s="136">
        <f t="shared" si="45"/>
        <v>0</v>
      </c>
      <c r="BG213" s="136">
        <f t="shared" si="46"/>
        <v>0</v>
      </c>
      <c r="BH213" s="136">
        <f t="shared" si="47"/>
        <v>0</v>
      </c>
      <c r="BI213" s="136">
        <f t="shared" si="48"/>
        <v>0</v>
      </c>
      <c r="BJ213" s="13" t="s">
        <v>86</v>
      </c>
      <c r="BK213" s="136">
        <f t="shared" si="49"/>
        <v>0</v>
      </c>
      <c r="BL213" s="13" t="s">
        <v>205</v>
      </c>
      <c r="BM213" s="135" t="s">
        <v>400</v>
      </c>
    </row>
    <row r="214" spans="2:65" s="1" customFormat="1" ht="24.2" customHeight="1">
      <c r="B214" s="28"/>
      <c r="C214" s="124" t="s">
        <v>401</v>
      </c>
      <c r="D214" s="124" t="s">
        <v>142</v>
      </c>
      <c r="E214" s="125" t="s">
        <v>402</v>
      </c>
      <c r="F214" s="126" t="s">
        <v>403</v>
      </c>
      <c r="G214" s="127" t="s">
        <v>158</v>
      </c>
      <c r="H214" s="128">
        <v>1</v>
      </c>
      <c r="I214" s="129"/>
      <c r="J214" s="130">
        <f t="shared" si="40"/>
        <v>0</v>
      </c>
      <c r="K214" s="126" t="s">
        <v>146</v>
      </c>
      <c r="L214" s="28"/>
      <c r="M214" s="131" t="s">
        <v>1</v>
      </c>
      <c r="N214" s="132" t="s">
        <v>44</v>
      </c>
      <c r="P214" s="133">
        <f t="shared" si="41"/>
        <v>0</v>
      </c>
      <c r="Q214" s="133">
        <v>0</v>
      </c>
      <c r="R214" s="133">
        <f t="shared" si="42"/>
        <v>0</v>
      </c>
      <c r="S214" s="133">
        <v>0</v>
      </c>
      <c r="T214" s="134">
        <f t="shared" si="43"/>
        <v>0</v>
      </c>
      <c r="AR214" s="135" t="s">
        <v>205</v>
      </c>
      <c r="AT214" s="135" t="s">
        <v>142</v>
      </c>
      <c r="AU214" s="135" t="s">
        <v>88</v>
      </c>
      <c r="AY214" s="13" t="s">
        <v>139</v>
      </c>
      <c r="BE214" s="136">
        <f t="shared" si="44"/>
        <v>0</v>
      </c>
      <c r="BF214" s="136">
        <f t="shared" si="45"/>
        <v>0</v>
      </c>
      <c r="BG214" s="136">
        <f t="shared" si="46"/>
        <v>0</v>
      </c>
      <c r="BH214" s="136">
        <f t="shared" si="47"/>
        <v>0</v>
      </c>
      <c r="BI214" s="136">
        <f t="shared" si="48"/>
        <v>0</v>
      </c>
      <c r="BJ214" s="13" t="s">
        <v>86</v>
      </c>
      <c r="BK214" s="136">
        <f t="shared" si="49"/>
        <v>0</v>
      </c>
      <c r="BL214" s="13" t="s">
        <v>205</v>
      </c>
      <c r="BM214" s="135" t="s">
        <v>404</v>
      </c>
    </row>
    <row r="215" spans="2:65" s="1" customFormat="1" ht="49.15" customHeight="1">
      <c r="B215" s="28"/>
      <c r="C215" s="124" t="s">
        <v>405</v>
      </c>
      <c r="D215" s="124" t="s">
        <v>142</v>
      </c>
      <c r="E215" s="125" t="s">
        <v>406</v>
      </c>
      <c r="F215" s="126" t="s">
        <v>407</v>
      </c>
      <c r="G215" s="127" t="s">
        <v>145</v>
      </c>
      <c r="H215" s="128">
        <v>1.5</v>
      </c>
      <c r="I215" s="129"/>
      <c r="J215" s="130">
        <f t="shared" si="40"/>
        <v>0</v>
      </c>
      <c r="K215" s="126" t="s">
        <v>146</v>
      </c>
      <c r="L215" s="28"/>
      <c r="M215" s="131" t="s">
        <v>1</v>
      </c>
      <c r="N215" s="132" t="s">
        <v>44</v>
      </c>
      <c r="P215" s="133">
        <f t="shared" si="41"/>
        <v>0</v>
      </c>
      <c r="Q215" s="133">
        <v>1.17E-3</v>
      </c>
      <c r="R215" s="133">
        <f t="shared" si="42"/>
        <v>1.755E-3</v>
      </c>
      <c r="S215" s="133">
        <v>0</v>
      </c>
      <c r="T215" s="134">
        <f t="shared" si="43"/>
        <v>0</v>
      </c>
      <c r="AR215" s="135" t="s">
        <v>205</v>
      </c>
      <c r="AT215" s="135" t="s">
        <v>142</v>
      </c>
      <c r="AU215" s="135" t="s">
        <v>88</v>
      </c>
      <c r="AY215" s="13" t="s">
        <v>139</v>
      </c>
      <c r="BE215" s="136">
        <f t="shared" si="44"/>
        <v>0</v>
      </c>
      <c r="BF215" s="136">
        <f t="shared" si="45"/>
        <v>0</v>
      </c>
      <c r="BG215" s="136">
        <f t="shared" si="46"/>
        <v>0</v>
      </c>
      <c r="BH215" s="136">
        <f t="shared" si="47"/>
        <v>0</v>
      </c>
      <c r="BI215" s="136">
        <f t="shared" si="48"/>
        <v>0</v>
      </c>
      <c r="BJ215" s="13" t="s">
        <v>86</v>
      </c>
      <c r="BK215" s="136">
        <f t="shared" si="49"/>
        <v>0</v>
      </c>
      <c r="BL215" s="13" t="s">
        <v>205</v>
      </c>
      <c r="BM215" s="135" t="s">
        <v>408</v>
      </c>
    </row>
    <row r="216" spans="2:65" s="1" customFormat="1" ht="44.25" customHeight="1">
      <c r="B216" s="28"/>
      <c r="C216" s="124" t="s">
        <v>409</v>
      </c>
      <c r="D216" s="124" t="s">
        <v>142</v>
      </c>
      <c r="E216" s="125" t="s">
        <v>410</v>
      </c>
      <c r="F216" s="126" t="s">
        <v>411</v>
      </c>
      <c r="G216" s="127" t="s">
        <v>145</v>
      </c>
      <c r="H216" s="128">
        <v>2</v>
      </c>
      <c r="I216" s="129"/>
      <c r="J216" s="130">
        <f t="shared" si="40"/>
        <v>0</v>
      </c>
      <c r="K216" s="126" t="s">
        <v>146</v>
      </c>
      <c r="L216" s="28"/>
      <c r="M216" s="131" t="s">
        <v>1</v>
      </c>
      <c r="N216" s="132" t="s">
        <v>44</v>
      </c>
      <c r="P216" s="133">
        <f t="shared" si="41"/>
        <v>0</v>
      </c>
      <c r="Q216" s="133">
        <v>1.17E-3</v>
      </c>
      <c r="R216" s="133">
        <f t="shared" si="42"/>
        <v>2.3400000000000001E-3</v>
      </c>
      <c r="S216" s="133">
        <v>0</v>
      </c>
      <c r="T216" s="134">
        <f t="shared" si="43"/>
        <v>0</v>
      </c>
      <c r="AR216" s="135" t="s">
        <v>205</v>
      </c>
      <c r="AT216" s="135" t="s">
        <v>142</v>
      </c>
      <c r="AU216" s="135" t="s">
        <v>88</v>
      </c>
      <c r="AY216" s="13" t="s">
        <v>139</v>
      </c>
      <c r="BE216" s="136">
        <f t="shared" si="44"/>
        <v>0</v>
      </c>
      <c r="BF216" s="136">
        <f t="shared" si="45"/>
        <v>0</v>
      </c>
      <c r="BG216" s="136">
        <f t="shared" si="46"/>
        <v>0</v>
      </c>
      <c r="BH216" s="136">
        <f t="shared" si="47"/>
        <v>0</v>
      </c>
      <c r="BI216" s="136">
        <f t="shared" si="48"/>
        <v>0</v>
      </c>
      <c r="BJ216" s="13" t="s">
        <v>86</v>
      </c>
      <c r="BK216" s="136">
        <f t="shared" si="49"/>
        <v>0</v>
      </c>
      <c r="BL216" s="13" t="s">
        <v>205</v>
      </c>
      <c r="BM216" s="135" t="s">
        <v>412</v>
      </c>
    </row>
    <row r="217" spans="2:65" s="1" customFormat="1" ht="44.25" customHeight="1">
      <c r="B217" s="28"/>
      <c r="C217" s="124" t="s">
        <v>413</v>
      </c>
      <c r="D217" s="124" t="s">
        <v>142</v>
      </c>
      <c r="E217" s="125" t="s">
        <v>414</v>
      </c>
      <c r="F217" s="126" t="s">
        <v>415</v>
      </c>
      <c r="G217" s="127" t="s">
        <v>363</v>
      </c>
      <c r="H217" s="147"/>
      <c r="I217" s="129"/>
      <c r="J217" s="130">
        <f t="shared" si="40"/>
        <v>0</v>
      </c>
      <c r="K217" s="126" t="s">
        <v>146</v>
      </c>
      <c r="L217" s="28"/>
      <c r="M217" s="131" t="s">
        <v>1</v>
      </c>
      <c r="N217" s="132" t="s">
        <v>44</v>
      </c>
      <c r="P217" s="133">
        <f t="shared" si="41"/>
        <v>0</v>
      </c>
      <c r="Q217" s="133">
        <v>0</v>
      </c>
      <c r="R217" s="133">
        <f t="shared" si="42"/>
        <v>0</v>
      </c>
      <c r="S217" s="133">
        <v>0</v>
      </c>
      <c r="T217" s="134">
        <f t="shared" si="43"/>
        <v>0</v>
      </c>
      <c r="AR217" s="135" t="s">
        <v>205</v>
      </c>
      <c r="AT217" s="135" t="s">
        <v>142</v>
      </c>
      <c r="AU217" s="135" t="s">
        <v>88</v>
      </c>
      <c r="AY217" s="13" t="s">
        <v>139</v>
      </c>
      <c r="BE217" s="136">
        <f t="shared" si="44"/>
        <v>0</v>
      </c>
      <c r="BF217" s="136">
        <f t="shared" si="45"/>
        <v>0</v>
      </c>
      <c r="BG217" s="136">
        <f t="shared" si="46"/>
        <v>0</v>
      </c>
      <c r="BH217" s="136">
        <f t="shared" si="47"/>
        <v>0</v>
      </c>
      <c r="BI217" s="136">
        <f t="shared" si="48"/>
        <v>0</v>
      </c>
      <c r="BJ217" s="13" t="s">
        <v>86</v>
      </c>
      <c r="BK217" s="136">
        <f t="shared" si="49"/>
        <v>0</v>
      </c>
      <c r="BL217" s="13" t="s">
        <v>205</v>
      </c>
      <c r="BM217" s="135" t="s">
        <v>416</v>
      </c>
    </row>
    <row r="218" spans="2:65" s="1" customFormat="1" ht="44.25" customHeight="1">
      <c r="B218" s="28"/>
      <c r="C218" s="124" t="s">
        <v>417</v>
      </c>
      <c r="D218" s="124" t="s">
        <v>142</v>
      </c>
      <c r="E218" s="125" t="s">
        <v>418</v>
      </c>
      <c r="F218" s="126" t="s">
        <v>419</v>
      </c>
      <c r="G218" s="127" t="s">
        <v>363</v>
      </c>
      <c r="H218" s="147"/>
      <c r="I218" s="129"/>
      <c r="J218" s="130">
        <f t="shared" si="40"/>
        <v>0</v>
      </c>
      <c r="K218" s="126" t="s">
        <v>146</v>
      </c>
      <c r="L218" s="28"/>
      <c r="M218" s="131" t="s">
        <v>1</v>
      </c>
      <c r="N218" s="132" t="s">
        <v>44</v>
      </c>
      <c r="P218" s="133">
        <f t="shared" si="41"/>
        <v>0</v>
      </c>
      <c r="Q218" s="133">
        <v>0</v>
      </c>
      <c r="R218" s="133">
        <f t="shared" si="42"/>
        <v>0</v>
      </c>
      <c r="S218" s="133">
        <v>0</v>
      </c>
      <c r="T218" s="134">
        <f t="shared" si="43"/>
        <v>0</v>
      </c>
      <c r="AR218" s="135" t="s">
        <v>205</v>
      </c>
      <c r="AT218" s="135" t="s">
        <v>142</v>
      </c>
      <c r="AU218" s="135" t="s">
        <v>88</v>
      </c>
      <c r="AY218" s="13" t="s">
        <v>139</v>
      </c>
      <c r="BE218" s="136">
        <f t="shared" si="44"/>
        <v>0</v>
      </c>
      <c r="BF218" s="136">
        <f t="shared" si="45"/>
        <v>0</v>
      </c>
      <c r="BG218" s="136">
        <f t="shared" si="46"/>
        <v>0</v>
      </c>
      <c r="BH218" s="136">
        <f t="shared" si="47"/>
        <v>0</v>
      </c>
      <c r="BI218" s="136">
        <f t="shared" si="48"/>
        <v>0</v>
      </c>
      <c r="BJ218" s="13" t="s">
        <v>86</v>
      </c>
      <c r="BK218" s="136">
        <f t="shared" si="49"/>
        <v>0</v>
      </c>
      <c r="BL218" s="13" t="s">
        <v>205</v>
      </c>
      <c r="BM218" s="135" t="s">
        <v>420</v>
      </c>
    </row>
    <row r="219" spans="2:65" s="11" customFormat="1" ht="22.9" customHeight="1">
      <c r="B219" s="112"/>
      <c r="D219" s="113" t="s">
        <v>78</v>
      </c>
      <c r="E219" s="122" t="s">
        <v>421</v>
      </c>
      <c r="F219" s="122" t="s">
        <v>422</v>
      </c>
      <c r="I219" s="115"/>
      <c r="J219" s="123">
        <f>BK219</f>
        <v>0</v>
      </c>
      <c r="L219" s="112"/>
      <c r="M219" s="117"/>
      <c r="P219" s="118">
        <f>SUM(P220:P226)</f>
        <v>0</v>
      </c>
      <c r="R219" s="118">
        <f>SUM(R220:R226)</f>
        <v>5.9100000000000003E-3</v>
      </c>
      <c r="T219" s="119">
        <f>SUM(T220:T226)</f>
        <v>0</v>
      </c>
      <c r="AR219" s="113" t="s">
        <v>88</v>
      </c>
      <c r="AT219" s="120" t="s">
        <v>78</v>
      </c>
      <c r="AU219" s="120" t="s">
        <v>86</v>
      </c>
      <c r="AY219" s="113" t="s">
        <v>139</v>
      </c>
      <c r="BK219" s="121">
        <f>SUM(BK220:BK226)</f>
        <v>0</v>
      </c>
    </row>
    <row r="220" spans="2:65" s="1" customFormat="1" ht="16.5" customHeight="1">
      <c r="B220" s="28"/>
      <c r="C220" s="124" t="s">
        <v>423</v>
      </c>
      <c r="D220" s="124" t="s">
        <v>142</v>
      </c>
      <c r="E220" s="125" t="s">
        <v>424</v>
      </c>
      <c r="F220" s="126" t="s">
        <v>425</v>
      </c>
      <c r="G220" s="127" t="s">
        <v>145</v>
      </c>
      <c r="H220" s="128">
        <v>4</v>
      </c>
      <c r="I220" s="129"/>
      <c r="J220" s="130">
        <f t="shared" ref="J220:J226" si="50">ROUND(I220*H220,2)</f>
        <v>0</v>
      </c>
      <c r="K220" s="126" t="s">
        <v>146</v>
      </c>
      <c r="L220" s="28"/>
      <c r="M220" s="131" t="s">
        <v>1</v>
      </c>
      <c r="N220" s="132" t="s">
        <v>44</v>
      </c>
      <c r="P220" s="133">
        <f t="shared" ref="P220:P226" si="51">O220*H220</f>
        <v>0</v>
      </c>
      <c r="Q220" s="133">
        <v>1.14E-3</v>
      </c>
      <c r="R220" s="133">
        <f t="shared" ref="R220:R226" si="52">Q220*H220</f>
        <v>4.5599999999999998E-3</v>
      </c>
      <c r="S220" s="133">
        <v>0</v>
      </c>
      <c r="T220" s="134">
        <f t="shared" ref="T220:T226" si="53">S220*H220</f>
        <v>0</v>
      </c>
      <c r="AR220" s="135" t="s">
        <v>205</v>
      </c>
      <c r="AT220" s="135" t="s">
        <v>142</v>
      </c>
      <c r="AU220" s="135" t="s">
        <v>88</v>
      </c>
      <c r="AY220" s="13" t="s">
        <v>139</v>
      </c>
      <c r="BE220" s="136">
        <f t="shared" ref="BE220:BE226" si="54">IF(N220="základní",J220,0)</f>
        <v>0</v>
      </c>
      <c r="BF220" s="136">
        <f t="shared" ref="BF220:BF226" si="55">IF(N220="snížená",J220,0)</f>
        <v>0</v>
      </c>
      <c r="BG220" s="136">
        <f t="shared" ref="BG220:BG226" si="56">IF(N220="zákl. přenesená",J220,0)</f>
        <v>0</v>
      </c>
      <c r="BH220" s="136">
        <f t="shared" ref="BH220:BH226" si="57">IF(N220="sníž. přenesená",J220,0)</f>
        <v>0</v>
      </c>
      <c r="BI220" s="136">
        <f t="shared" ref="BI220:BI226" si="58">IF(N220="nulová",J220,0)</f>
        <v>0</v>
      </c>
      <c r="BJ220" s="13" t="s">
        <v>86</v>
      </c>
      <c r="BK220" s="136">
        <f t="shared" ref="BK220:BK226" si="59">ROUND(I220*H220,2)</f>
        <v>0</v>
      </c>
      <c r="BL220" s="13" t="s">
        <v>205</v>
      </c>
      <c r="BM220" s="135" t="s">
        <v>426</v>
      </c>
    </row>
    <row r="221" spans="2:65" s="1" customFormat="1" ht="24.2" customHeight="1">
      <c r="B221" s="28"/>
      <c r="C221" s="124" t="s">
        <v>427</v>
      </c>
      <c r="D221" s="124" t="s">
        <v>142</v>
      </c>
      <c r="E221" s="125" t="s">
        <v>428</v>
      </c>
      <c r="F221" s="126" t="s">
        <v>429</v>
      </c>
      <c r="G221" s="127" t="s">
        <v>158</v>
      </c>
      <c r="H221" s="128">
        <v>1</v>
      </c>
      <c r="I221" s="129"/>
      <c r="J221" s="130">
        <f t="shared" si="50"/>
        <v>0</v>
      </c>
      <c r="K221" s="126" t="s">
        <v>146</v>
      </c>
      <c r="L221" s="28"/>
      <c r="M221" s="131" t="s">
        <v>1</v>
      </c>
      <c r="N221" s="132" t="s">
        <v>44</v>
      </c>
      <c r="P221" s="133">
        <f t="shared" si="51"/>
        <v>0</v>
      </c>
      <c r="Q221" s="133">
        <v>0</v>
      </c>
      <c r="R221" s="133">
        <f t="shared" si="52"/>
        <v>0</v>
      </c>
      <c r="S221" s="133">
        <v>0</v>
      </c>
      <c r="T221" s="134">
        <f t="shared" si="53"/>
        <v>0</v>
      </c>
      <c r="AR221" s="135" t="s">
        <v>205</v>
      </c>
      <c r="AT221" s="135" t="s">
        <v>142</v>
      </c>
      <c r="AU221" s="135" t="s">
        <v>88</v>
      </c>
      <c r="AY221" s="13" t="s">
        <v>139</v>
      </c>
      <c r="BE221" s="136">
        <f t="shared" si="54"/>
        <v>0</v>
      </c>
      <c r="BF221" s="136">
        <f t="shared" si="55"/>
        <v>0</v>
      </c>
      <c r="BG221" s="136">
        <f t="shared" si="56"/>
        <v>0</v>
      </c>
      <c r="BH221" s="136">
        <f t="shared" si="57"/>
        <v>0</v>
      </c>
      <c r="BI221" s="136">
        <f t="shared" si="58"/>
        <v>0</v>
      </c>
      <c r="BJ221" s="13" t="s">
        <v>86</v>
      </c>
      <c r="BK221" s="136">
        <f t="shared" si="59"/>
        <v>0</v>
      </c>
      <c r="BL221" s="13" t="s">
        <v>205</v>
      </c>
      <c r="BM221" s="135" t="s">
        <v>430</v>
      </c>
    </row>
    <row r="222" spans="2:65" s="1" customFormat="1" ht="16.5" customHeight="1">
      <c r="B222" s="28"/>
      <c r="C222" s="137" t="s">
        <v>431</v>
      </c>
      <c r="D222" s="137" t="s">
        <v>214</v>
      </c>
      <c r="E222" s="138" t="s">
        <v>432</v>
      </c>
      <c r="F222" s="139" t="s">
        <v>433</v>
      </c>
      <c r="G222" s="140" t="s">
        <v>158</v>
      </c>
      <c r="H222" s="141">
        <v>1</v>
      </c>
      <c r="I222" s="142"/>
      <c r="J222" s="143">
        <f t="shared" si="50"/>
        <v>0</v>
      </c>
      <c r="K222" s="139" t="s">
        <v>146</v>
      </c>
      <c r="L222" s="144"/>
      <c r="M222" s="145" t="s">
        <v>1</v>
      </c>
      <c r="N222" s="146" t="s">
        <v>44</v>
      </c>
      <c r="P222" s="133">
        <f t="shared" si="51"/>
        <v>0</v>
      </c>
      <c r="Q222" s="133">
        <v>1.2E-4</v>
      </c>
      <c r="R222" s="133">
        <f t="shared" si="52"/>
        <v>1.2E-4</v>
      </c>
      <c r="S222" s="133">
        <v>0</v>
      </c>
      <c r="T222" s="134">
        <f t="shared" si="53"/>
        <v>0</v>
      </c>
      <c r="AR222" s="135" t="s">
        <v>273</v>
      </c>
      <c r="AT222" s="135" t="s">
        <v>214</v>
      </c>
      <c r="AU222" s="135" t="s">
        <v>88</v>
      </c>
      <c r="AY222" s="13" t="s">
        <v>139</v>
      </c>
      <c r="BE222" s="136">
        <f t="shared" si="54"/>
        <v>0</v>
      </c>
      <c r="BF222" s="136">
        <f t="shared" si="55"/>
        <v>0</v>
      </c>
      <c r="BG222" s="136">
        <f t="shared" si="56"/>
        <v>0</v>
      </c>
      <c r="BH222" s="136">
        <f t="shared" si="57"/>
        <v>0</v>
      </c>
      <c r="BI222" s="136">
        <f t="shared" si="58"/>
        <v>0</v>
      </c>
      <c r="BJ222" s="13" t="s">
        <v>86</v>
      </c>
      <c r="BK222" s="136">
        <f t="shared" si="59"/>
        <v>0</v>
      </c>
      <c r="BL222" s="13" t="s">
        <v>205</v>
      </c>
      <c r="BM222" s="135" t="s">
        <v>434</v>
      </c>
    </row>
    <row r="223" spans="2:65" s="1" customFormat="1" ht="24.2" customHeight="1">
      <c r="B223" s="28"/>
      <c r="C223" s="124" t="s">
        <v>435</v>
      </c>
      <c r="D223" s="124" t="s">
        <v>142</v>
      </c>
      <c r="E223" s="125" t="s">
        <v>436</v>
      </c>
      <c r="F223" s="126" t="s">
        <v>437</v>
      </c>
      <c r="G223" s="127" t="s">
        <v>158</v>
      </c>
      <c r="H223" s="128">
        <v>1</v>
      </c>
      <c r="I223" s="129"/>
      <c r="J223" s="130">
        <f t="shared" si="50"/>
        <v>0</v>
      </c>
      <c r="K223" s="126" t="s">
        <v>146</v>
      </c>
      <c r="L223" s="28"/>
      <c r="M223" s="131" t="s">
        <v>1</v>
      </c>
      <c r="N223" s="132" t="s">
        <v>44</v>
      </c>
      <c r="P223" s="133">
        <f t="shared" si="51"/>
        <v>0</v>
      </c>
      <c r="Q223" s="133">
        <v>0</v>
      </c>
      <c r="R223" s="133">
        <f t="shared" si="52"/>
        <v>0</v>
      </c>
      <c r="S223" s="133">
        <v>0</v>
      </c>
      <c r="T223" s="134">
        <f t="shared" si="53"/>
        <v>0</v>
      </c>
      <c r="AR223" s="135" t="s">
        <v>205</v>
      </c>
      <c r="AT223" s="135" t="s">
        <v>142</v>
      </c>
      <c r="AU223" s="135" t="s">
        <v>88</v>
      </c>
      <c r="AY223" s="13" t="s">
        <v>139</v>
      </c>
      <c r="BE223" s="136">
        <f t="shared" si="54"/>
        <v>0</v>
      </c>
      <c r="BF223" s="136">
        <f t="shared" si="55"/>
        <v>0</v>
      </c>
      <c r="BG223" s="136">
        <f t="shared" si="56"/>
        <v>0</v>
      </c>
      <c r="BH223" s="136">
        <f t="shared" si="57"/>
        <v>0</v>
      </c>
      <c r="BI223" s="136">
        <f t="shared" si="58"/>
        <v>0</v>
      </c>
      <c r="BJ223" s="13" t="s">
        <v>86</v>
      </c>
      <c r="BK223" s="136">
        <f t="shared" si="59"/>
        <v>0</v>
      </c>
      <c r="BL223" s="13" t="s">
        <v>205</v>
      </c>
      <c r="BM223" s="135" t="s">
        <v>438</v>
      </c>
    </row>
    <row r="224" spans="2:65" s="1" customFormat="1" ht="16.5" customHeight="1">
      <c r="B224" s="28"/>
      <c r="C224" s="137" t="s">
        <v>439</v>
      </c>
      <c r="D224" s="137" t="s">
        <v>214</v>
      </c>
      <c r="E224" s="138" t="s">
        <v>440</v>
      </c>
      <c r="F224" s="139" t="s">
        <v>441</v>
      </c>
      <c r="G224" s="140" t="s">
        <v>151</v>
      </c>
      <c r="H224" s="141">
        <v>3</v>
      </c>
      <c r="I224" s="142"/>
      <c r="J224" s="143">
        <f t="shared" si="50"/>
        <v>0</v>
      </c>
      <c r="K224" s="139" t="s">
        <v>146</v>
      </c>
      <c r="L224" s="144"/>
      <c r="M224" s="145" t="s">
        <v>1</v>
      </c>
      <c r="N224" s="146" t="s">
        <v>44</v>
      </c>
      <c r="P224" s="133">
        <f t="shared" si="51"/>
        <v>0</v>
      </c>
      <c r="Q224" s="133">
        <v>4.0999999999999999E-4</v>
      </c>
      <c r="R224" s="133">
        <f t="shared" si="52"/>
        <v>1.23E-3</v>
      </c>
      <c r="S224" s="133">
        <v>0</v>
      </c>
      <c r="T224" s="134">
        <f t="shared" si="53"/>
        <v>0</v>
      </c>
      <c r="AR224" s="135" t="s">
        <v>273</v>
      </c>
      <c r="AT224" s="135" t="s">
        <v>214</v>
      </c>
      <c r="AU224" s="135" t="s">
        <v>88</v>
      </c>
      <c r="AY224" s="13" t="s">
        <v>139</v>
      </c>
      <c r="BE224" s="136">
        <f t="shared" si="54"/>
        <v>0</v>
      </c>
      <c r="BF224" s="136">
        <f t="shared" si="55"/>
        <v>0</v>
      </c>
      <c r="BG224" s="136">
        <f t="shared" si="56"/>
        <v>0</v>
      </c>
      <c r="BH224" s="136">
        <f t="shared" si="57"/>
        <v>0</v>
      </c>
      <c r="BI224" s="136">
        <f t="shared" si="58"/>
        <v>0</v>
      </c>
      <c r="BJ224" s="13" t="s">
        <v>86</v>
      </c>
      <c r="BK224" s="136">
        <f t="shared" si="59"/>
        <v>0</v>
      </c>
      <c r="BL224" s="13" t="s">
        <v>205</v>
      </c>
      <c r="BM224" s="135" t="s">
        <v>442</v>
      </c>
    </row>
    <row r="225" spans="2:65" s="1" customFormat="1" ht="44.25" customHeight="1">
      <c r="B225" s="28"/>
      <c r="C225" s="124" t="s">
        <v>443</v>
      </c>
      <c r="D225" s="124" t="s">
        <v>142</v>
      </c>
      <c r="E225" s="125" t="s">
        <v>444</v>
      </c>
      <c r="F225" s="126" t="s">
        <v>445</v>
      </c>
      <c r="G225" s="127" t="s">
        <v>363</v>
      </c>
      <c r="H225" s="147"/>
      <c r="I225" s="129"/>
      <c r="J225" s="130">
        <f t="shared" si="50"/>
        <v>0</v>
      </c>
      <c r="K225" s="126" t="s">
        <v>146</v>
      </c>
      <c r="L225" s="28"/>
      <c r="M225" s="131" t="s">
        <v>1</v>
      </c>
      <c r="N225" s="132" t="s">
        <v>44</v>
      </c>
      <c r="P225" s="133">
        <f t="shared" si="51"/>
        <v>0</v>
      </c>
      <c r="Q225" s="133">
        <v>0</v>
      </c>
      <c r="R225" s="133">
        <f t="shared" si="52"/>
        <v>0</v>
      </c>
      <c r="S225" s="133">
        <v>0</v>
      </c>
      <c r="T225" s="134">
        <f t="shared" si="53"/>
        <v>0</v>
      </c>
      <c r="AR225" s="135" t="s">
        <v>205</v>
      </c>
      <c r="AT225" s="135" t="s">
        <v>142</v>
      </c>
      <c r="AU225" s="135" t="s">
        <v>88</v>
      </c>
      <c r="AY225" s="13" t="s">
        <v>139</v>
      </c>
      <c r="BE225" s="136">
        <f t="shared" si="54"/>
        <v>0</v>
      </c>
      <c r="BF225" s="136">
        <f t="shared" si="55"/>
        <v>0</v>
      </c>
      <c r="BG225" s="136">
        <f t="shared" si="56"/>
        <v>0</v>
      </c>
      <c r="BH225" s="136">
        <f t="shared" si="57"/>
        <v>0</v>
      </c>
      <c r="BI225" s="136">
        <f t="shared" si="58"/>
        <v>0</v>
      </c>
      <c r="BJ225" s="13" t="s">
        <v>86</v>
      </c>
      <c r="BK225" s="136">
        <f t="shared" si="59"/>
        <v>0</v>
      </c>
      <c r="BL225" s="13" t="s">
        <v>205</v>
      </c>
      <c r="BM225" s="135" t="s">
        <v>446</v>
      </c>
    </row>
    <row r="226" spans="2:65" s="1" customFormat="1" ht="44.25" customHeight="1">
      <c r="B226" s="28"/>
      <c r="C226" s="124" t="s">
        <v>447</v>
      </c>
      <c r="D226" s="124" t="s">
        <v>142</v>
      </c>
      <c r="E226" s="125" t="s">
        <v>448</v>
      </c>
      <c r="F226" s="126" t="s">
        <v>449</v>
      </c>
      <c r="G226" s="127" t="s">
        <v>363</v>
      </c>
      <c r="H226" s="147"/>
      <c r="I226" s="129"/>
      <c r="J226" s="130">
        <f t="shared" si="50"/>
        <v>0</v>
      </c>
      <c r="K226" s="126" t="s">
        <v>146</v>
      </c>
      <c r="L226" s="28"/>
      <c r="M226" s="131" t="s">
        <v>1</v>
      </c>
      <c r="N226" s="132" t="s">
        <v>44</v>
      </c>
      <c r="P226" s="133">
        <f t="shared" si="51"/>
        <v>0</v>
      </c>
      <c r="Q226" s="133">
        <v>0</v>
      </c>
      <c r="R226" s="133">
        <f t="shared" si="52"/>
        <v>0</v>
      </c>
      <c r="S226" s="133">
        <v>0</v>
      </c>
      <c r="T226" s="134">
        <f t="shared" si="53"/>
        <v>0</v>
      </c>
      <c r="AR226" s="135" t="s">
        <v>205</v>
      </c>
      <c r="AT226" s="135" t="s">
        <v>142</v>
      </c>
      <c r="AU226" s="135" t="s">
        <v>88</v>
      </c>
      <c r="AY226" s="13" t="s">
        <v>139</v>
      </c>
      <c r="BE226" s="136">
        <f t="shared" si="54"/>
        <v>0</v>
      </c>
      <c r="BF226" s="136">
        <f t="shared" si="55"/>
        <v>0</v>
      </c>
      <c r="BG226" s="136">
        <f t="shared" si="56"/>
        <v>0</v>
      </c>
      <c r="BH226" s="136">
        <f t="shared" si="57"/>
        <v>0</v>
      </c>
      <c r="BI226" s="136">
        <f t="shared" si="58"/>
        <v>0</v>
      </c>
      <c r="BJ226" s="13" t="s">
        <v>86</v>
      </c>
      <c r="BK226" s="136">
        <f t="shared" si="59"/>
        <v>0</v>
      </c>
      <c r="BL226" s="13" t="s">
        <v>205</v>
      </c>
      <c r="BM226" s="135" t="s">
        <v>450</v>
      </c>
    </row>
    <row r="227" spans="2:65" s="11" customFormat="1" ht="22.9" customHeight="1">
      <c r="B227" s="112"/>
      <c r="D227" s="113" t="s">
        <v>78</v>
      </c>
      <c r="E227" s="122" t="s">
        <v>451</v>
      </c>
      <c r="F227" s="122" t="s">
        <v>452</v>
      </c>
      <c r="I227" s="115"/>
      <c r="J227" s="123">
        <f>BK227</f>
        <v>0</v>
      </c>
      <c r="L227" s="112"/>
      <c r="M227" s="117"/>
      <c r="P227" s="118">
        <f>SUM(P228:P233)</f>
        <v>0</v>
      </c>
      <c r="R227" s="118">
        <f>SUM(R228:R233)</f>
        <v>1.9599999999999999E-2</v>
      </c>
      <c r="T227" s="119">
        <f>SUM(T228:T233)</f>
        <v>0</v>
      </c>
      <c r="AR227" s="113" t="s">
        <v>88</v>
      </c>
      <c r="AT227" s="120" t="s">
        <v>78</v>
      </c>
      <c r="AU227" s="120" t="s">
        <v>86</v>
      </c>
      <c r="AY227" s="113" t="s">
        <v>139</v>
      </c>
      <c r="BK227" s="121">
        <f>SUM(BK228:BK233)</f>
        <v>0</v>
      </c>
    </row>
    <row r="228" spans="2:65" s="1" customFormat="1" ht="49.15" customHeight="1">
      <c r="B228" s="28"/>
      <c r="C228" s="124" t="s">
        <v>453</v>
      </c>
      <c r="D228" s="124" t="s">
        <v>142</v>
      </c>
      <c r="E228" s="125" t="s">
        <v>454</v>
      </c>
      <c r="F228" s="126" t="s">
        <v>455</v>
      </c>
      <c r="G228" s="127" t="s">
        <v>151</v>
      </c>
      <c r="H228" s="128">
        <v>4</v>
      </c>
      <c r="I228" s="129"/>
      <c r="J228" s="130">
        <f t="shared" ref="J228:J233" si="60">ROUND(I228*H228,2)</f>
        <v>0</v>
      </c>
      <c r="K228" s="126" t="s">
        <v>146</v>
      </c>
      <c r="L228" s="28"/>
      <c r="M228" s="131" t="s">
        <v>1</v>
      </c>
      <c r="N228" s="132" t="s">
        <v>44</v>
      </c>
      <c r="P228" s="133">
        <f t="shared" ref="P228:P233" si="61">O228*H228</f>
        <v>0</v>
      </c>
      <c r="Q228" s="133">
        <v>4.4000000000000003E-3</v>
      </c>
      <c r="R228" s="133">
        <f t="shared" ref="R228:R233" si="62">Q228*H228</f>
        <v>1.7600000000000001E-2</v>
      </c>
      <c r="S228" s="133">
        <v>0</v>
      </c>
      <c r="T228" s="134">
        <f t="shared" ref="T228:T233" si="63">S228*H228</f>
        <v>0</v>
      </c>
      <c r="AR228" s="135" t="s">
        <v>205</v>
      </c>
      <c r="AT228" s="135" t="s">
        <v>142</v>
      </c>
      <c r="AU228" s="135" t="s">
        <v>88</v>
      </c>
      <c r="AY228" s="13" t="s">
        <v>139</v>
      </c>
      <c r="BE228" s="136">
        <f t="shared" ref="BE228:BE233" si="64">IF(N228="základní",J228,0)</f>
        <v>0</v>
      </c>
      <c r="BF228" s="136">
        <f t="shared" ref="BF228:BF233" si="65">IF(N228="snížená",J228,0)</f>
        <v>0</v>
      </c>
      <c r="BG228" s="136">
        <f t="shared" ref="BG228:BG233" si="66">IF(N228="zákl. přenesená",J228,0)</f>
        <v>0</v>
      </c>
      <c r="BH228" s="136">
        <f t="shared" ref="BH228:BH233" si="67">IF(N228="sníž. přenesená",J228,0)</f>
        <v>0</v>
      </c>
      <c r="BI228" s="136">
        <f t="shared" ref="BI228:BI233" si="68">IF(N228="nulová",J228,0)</f>
        <v>0</v>
      </c>
      <c r="BJ228" s="13" t="s">
        <v>86</v>
      </c>
      <c r="BK228" s="136">
        <f t="shared" ref="BK228:BK233" si="69">ROUND(I228*H228,2)</f>
        <v>0</v>
      </c>
      <c r="BL228" s="13" t="s">
        <v>205</v>
      </c>
      <c r="BM228" s="135" t="s">
        <v>456</v>
      </c>
    </row>
    <row r="229" spans="2:65" s="1" customFormat="1" ht="44.25" customHeight="1">
      <c r="B229" s="28"/>
      <c r="C229" s="124" t="s">
        <v>457</v>
      </c>
      <c r="D229" s="124" t="s">
        <v>142</v>
      </c>
      <c r="E229" s="125" t="s">
        <v>458</v>
      </c>
      <c r="F229" s="126" t="s">
        <v>459</v>
      </c>
      <c r="G229" s="127" t="s">
        <v>151</v>
      </c>
      <c r="H229" s="128">
        <v>4</v>
      </c>
      <c r="I229" s="129"/>
      <c r="J229" s="130">
        <f t="shared" si="60"/>
        <v>0</v>
      </c>
      <c r="K229" s="126" t="s">
        <v>146</v>
      </c>
      <c r="L229" s="28"/>
      <c r="M229" s="131" t="s">
        <v>1</v>
      </c>
      <c r="N229" s="132" t="s">
        <v>44</v>
      </c>
      <c r="P229" s="133">
        <f t="shared" si="61"/>
        <v>0</v>
      </c>
      <c r="Q229" s="133">
        <v>0</v>
      </c>
      <c r="R229" s="133">
        <f t="shared" si="62"/>
        <v>0</v>
      </c>
      <c r="S229" s="133">
        <v>0</v>
      </c>
      <c r="T229" s="134">
        <f t="shared" si="63"/>
        <v>0</v>
      </c>
      <c r="AR229" s="135" t="s">
        <v>205</v>
      </c>
      <c r="AT229" s="135" t="s">
        <v>142</v>
      </c>
      <c r="AU229" s="135" t="s">
        <v>88</v>
      </c>
      <c r="AY229" s="13" t="s">
        <v>139</v>
      </c>
      <c r="BE229" s="136">
        <f t="shared" si="64"/>
        <v>0</v>
      </c>
      <c r="BF229" s="136">
        <f t="shared" si="65"/>
        <v>0</v>
      </c>
      <c r="BG229" s="136">
        <f t="shared" si="66"/>
        <v>0</v>
      </c>
      <c r="BH229" s="136">
        <f t="shared" si="67"/>
        <v>0</v>
      </c>
      <c r="BI229" s="136">
        <f t="shared" si="68"/>
        <v>0</v>
      </c>
      <c r="BJ229" s="13" t="s">
        <v>86</v>
      </c>
      <c r="BK229" s="136">
        <f t="shared" si="69"/>
        <v>0</v>
      </c>
      <c r="BL229" s="13" t="s">
        <v>205</v>
      </c>
      <c r="BM229" s="135" t="s">
        <v>460</v>
      </c>
    </row>
    <row r="230" spans="2:65" s="1" customFormat="1" ht="44.25" customHeight="1">
      <c r="B230" s="28"/>
      <c r="C230" s="124" t="s">
        <v>461</v>
      </c>
      <c r="D230" s="124" t="s">
        <v>142</v>
      </c>
      <c r="E230" s="125" t="s">
        <v>462</v>
      </c>
      <c r="F230" s="126" t="s">
        <v>463</v>
      </c>
      <c r="G230" s="127" t="s">
        <v>151</v>
      </c>
      <c r="H230" s="128">
        <v>15</v>
      </c>
      <c r="I230" s="129"/>
      <c r="J230" s="130">
        <f t="shared" si="60"/>
        <v>0</v>
      </c>
      <c r="K230" s="126" t="s">
        <v>146</v>
      </c>
      <c r="L230" s="28"/>
      <c r="M230" s="131" t="s">
        <v>1</v>
      </c>
      <c r="N230" s="132" t="s">
        <v>44</v>
      </c>
      <c r="P230" s="133">
        <f t="shared" si="61"/>
        <v>0</v>
      </c>
      <c r="Q230" s="133">
        <v>0</v>
      </c>
      <c r="R230" s="133">
        <f t="shared" si="62"/>
        <v>0</v>
      </c>
      <c r="S230" s="133">
        <v>0</v>
      </c>
      <c r="T230" s="134">
        <f t="shared" si="63"/>
        <v>0</v>
      </c>
      <c r="AR230" s="135" t="s">
        <v>205</v>
      </c>
      <c r="AT230" s="135" t="s">
        <v>142</v>
      </c>
      <c r="AU230" s="135" t="s">
        <v>88</v>
      </c>
      <c r="AY230" s="13" t="s">
        <v>139</v>
      </c>
      <c r="BE230" s="136">
        <f t="shared" si="64"/>
        <v>0</v>
      </c>
      <c r="BF230" s="136">
        <f t="shared" si="65"/>
        <v>0</v>
      </c>
      <c r="BG230" s="136">
        <f t="shared" si="66"/>
        <v>0</v>
      </c>
      <c r="BH230" s="136">
        <f t="shared" si="67"/>
        <v>0</v>
      </c>
      <c r="BI230" s="136">
        <f t="shared" si="68"/>
        <v>0</v>
      </c>
      <c r="BJ230" s="13" t="s">
        <v>86</v>
      </c>
      <c r="BK230" s="136">
        <f t="shared" si="69"/>
        <v>0</v>
      </c>
      <c r="BL230" s="13" t="s">
        <v>205</v>
      </c>
      <c r="BM230" s="135" t="s">
        <v>464</v>
      </c>
    </row>
    <row r="231" spans="2:65" s="1" customFormat="1" ht="55.5" customHeight="1">
      <c r="B231" s="28"/>
      <c r="C231" s="124" t="s">
        <v>465</v>
      </c>
      <c r="D231" s="124" t="s">
        <v>142</v>
      </c>
      <c r="E231" s="125" t="s">
        <v>466</v>
      </c>
      <c r="F231" s="126" t="s">
        <v>467</v>
      </c>
      <c r="G231" s="127" t="s">
        <v>151</v>
      </c>
      <c r="H231" s="128">
        <v>20</v>
      </c>
      <c r="I231" s="129"/>
      <c r="J231" s="130">
        <f t="shared" si="60"/>
        <v>0</v>
      </c>
      <c r="K231" s="126" t="s">
        <v>146</v>
      </c>
      <c r="L231" s="28"/>
      <c r="M231" s="131" t="s">
        <v>1</v>
      </c>
      <c r="N231" s="132" t="s">
        <v>44</v>
      </c>
      <c r="P231" s="133">
        <f t="shared" si="61"/>
        <v>0</v>
      </c>
      <c r="Q231" s="133">
        <v>1E-4</v>
      </c>
      <c r="R231" s="133">
        <f t="shared" si="62"/>
        <v>2E-3</v>
      </c>
      <c r="S231" s="133">
        <v>0</v>
      </c>
      <c r="T231" s="134">
        <f t="shared" si="63"/>
        <v>0</v>
      </c>
      <c r="AR231" s="135" t="s">
        <v>205</v>
      </c>
      <c r="AT231" s="135" t="s">
        <v>142</v>
      </c>
      <c r="AU231" s="135" t="s">
        <v>88</v>
      </c>
      <c r="AY231" s="13" t="s">
        <v>139</v>
      </c>
      <c r="BE231" s="136">
        <f t="shared" si="64"/>
        <v>0</v>
      </c>
      <c r="BF231" s="136">
        <f t="shared" si="65"/>
        <v>0</v>
      </c>
      <c r="BG231" s="136">
        <f t="shared" si="66"/>
        <v>0</v>
      </c>
      <c r="BH231" s="136">
        <f t="shared" si="67"/>
        <v>0</v>
      </c>
      <c r="BI231" s="136">
        <f t="shared" si="68"/>
        <v>0</v>
      </c>
      <c r="BJ231" s="13" t="s">
        <v>86</v>
      </c>
      <c r="BK231" s="136">
        <f t="shared" si="69"/>
        <v>0</v>
      </c>
      <c r="BL231" s="13" t="s">
        <v>205</v>
      </c>
      <c r="BM231" s="135" t="s">
        <v>468</v>
      </c>
    </row>
    <row r="232" spans="2:65" s="1" customFormat="1" ht="44.25" customHeight="1">
      <c r="B232" s="28"/>
      <c r="C232" s="124" t="s">
        <v>469</v>
      </c>
      <c r="D232" s="124" t="s">
        <v>142</v>
      </c>
      <c r="E232" s="125" t="s">
        <v>470</v>
      </c>
      <c r="F232" s="126" t="s">
        <v>471</v>
      </c>
      <c r="G232" s="127" t="s">
        <v>363</v>
      </c>
      <c r="H232" s="147"/>
      <c r="I232" s="129"/>
      <c r="J232" s="130">
        <f t="shared" si="60"/>
        <v>0</v>
      </c>
      <c r="K232" s="126" t="s">
        <v>146</v>
      </c>
      <c r="L232" s="28"/>
      <c r="M232" s="131" t="s">
        <v>1</v>
      </c>
      <c r="N232" s="132" t="s">
        <v>44</v>
      </c>
      <c r="P232" s="133">
        <f t="shared" si="61"/>
        <v>0</v>
      </c>
      <c r="Q232" s="133">
        <v>0</v>
      </c>
      <c r="R232" s="133">
        <f t="shared" si="62"/>
        <v>0</v>
      </c>
      <c r="S232" s="133">
        <v>0</v>
      </c>
      <c r="T232" s="134">
        <f t="shared" si="63"/>
        <v>0</v>
      </c>
      <c r="AR232" s="135" t="s">
        <v>205</v>
      </c>
      <c r="AT232" s="135" t="s">
        <v>142</v>
      </c>
      <c r="AU232" s="135" t="s">
        <v>88</v>
      </c>
      <c r="AY232" s="13" t="s">
        <v>139</v>
      </c>
      <c r="BE232" s="136">
        <f t="shared" si="64"/>
        <v>0</v>
      </c>
      <c r="BF232" s="136">
        <f t="shared" si="65"/>
        <v>0</v>
      </c>
      <c r="BG232" s="136">
        <f t="shared" si="66"/>
        <v>0</v>
      </c>
      <c r="BH232" s="136">
        <f t="shared" si="67"/>
        <v>0</v>
      </c>
      <c r="BI232" s="136">
        <f t="shared" si="68"/>
        <v>0</v>
      </c>
      <c r="BJ232" s="13" t="s">
        <v>86</v>
      </c>
      <c r="BK232" s="136">
        <f t="shared" si="69"/>
        <v>0</v>
      </c>
      <c r="BL232" s="13" t="s">
        <v>205</v>
      </c>
      <c r="BM232" s="135" t="s">
        <v>472</v>
      </c>
    </row>
    <row r="233" spans="2:65" s="1" customFormat="1" ht="44.25" customHeight="1">
      <c r="B233" s="28"/>
      <c r="C233" s="124" t="s">
        <v>473</v>
      </c>
      <c r="D233" s="124" t="s">
        <v>142</v>
      </c>
      <c r="E233" s="125" t="s">
        <v>474</v>
      </c>
      <c r="F233" s="126" t="s">
        <v>475</v>
      </c>
      <c r="G233" s="127" t="s">
        <v>363</v>
      </c>
      <c r="H233" s="147"/>
      <c r="I233" s="129"/>
      <c r="J233" s="130">
        <f t="shared" si="60"/>
        <v>0</v>
      </c>
      <c r="K233" s="126" t="s">
        <v>146</v>
      </c>
      <c r="L233" s="28"/>
      <c r="M233" s="131" t="s">
        <v>1</v>
      </c>
      <c r="N233" s="132" t="s">
        <v>44</v>
      </c>
      <c r="P233" s="133">
        <f t="shared" si="61"/>
        <v>0</v>
      </c>
      <c r="Q233" s="133">
        <v>0</v>
      </c>
      <c r="R233" s="133">
        <f t="shared" si="62"/>
        <v>0</v>
      </c>
      <c r="S233" s="133">
        <v>0</v>
      </c>
      <c r="T233" s="134">
        <f t="shared" si="63"/>
        <v>0</v>
      </c>
      <c r="AR233" s="135" t="s">
        <v>205</v>
      </c>
      <c r="AT233" s="135" t="s">
        <v>142</v>
      </c>
      <c r="AU233" s="135" t="s">
        <v>88</v>
      </c>
      <c r="AY233" s="13" t="s">
        <v>139</v>
      </c>
      <c r="BE233" s="136">
        <f t="shared" si="64"/>
        <v>0</v>
      </c>
      <c r="BF233" s="136">
        <f t="shared" si="65"/>
        <v>0</v>
      </c>
      <c r="BG233" s="136">
        <f t="shared" si="66"/>
        <v>0</v>
      </c>
      <c r="BH233" s="136">
        <f t="shared" si="67"/>
        <v>0</v>
      </c>
      <c r="BI233" s="136">
        <f t="shared" si="68"/>
        <v>0</v>
      </c>
      <c r="BJ233" s="13" t="s">
        <v>86</v>
      </c>
      <c r="BK233" s="136">
        <f t="shared" si="69"/>
        <v>0</v>
      </c>
      <c r="BL233" s="13" t="s">
        <v>205</v>
      </c>
      <c r="BM233" s="135" t="s">
        <v>476</v>
      </c>
    </row>
    <row r="234" spans="2:65" s="11" customFormat="1" ht="22.9" customHeight="1">
      <c r="B234" s="112"/>
      <c r="D234" s="113" t="s">
        <v>78</v>
      </c>
      <c r="E234" s="122" t="s">
        <v>477</v>
      </c>
      <c r="F234" s="122" t="s">
        <v>478</v>
      </c>
      <c r="I234" s="115"/>
      <c r="J234" s="123">
        <f>BK234</f>
        <v>0</v>
      </c>
      <c r="L234" s="112"/>
      <c r="M234" s="117"/>
      <c r="P234" s="118">
        <f>SUM(P235:P241)</f>
        <v>0</v>
      </c>
      <c r="R234" s="118">
        <f>SUM(R235:R241)</f>
        <v>5.0000000000000001E-3</v>
      </c>
      <c r="T234" s="119">
        <f>SUM(T235:T241)</f>
        <v>0</v>
      </c>
      <c r="AR234" s="113" t="s">
        <v>88</v>
      </c>
      <c r="AT234" s="120" t="s">
        <v>78</v>
      </c>
      <c r="AU234" s="120" t="s">
        <v>86</v>
      </c>
      <c r="AY234" s="113" t="s">
        <v>139</v>
      </c>
      <c r="BK234" s="121">
        <f>SUM(BK235:BK241)</f>
        <v>0</v>
      </c>
    </row>
    <row r="235" spans="2:65" s="1" customFormat="1" ht="21.75" customHeight="1">
      <c r="B235" s="28"/>
      <c r="C235" s="124" t="s">
        <v>479</v>
      </c>
      <c r="D235" s="124" t="s">
        <v>142</v>
      </c>
      <c r="E235" s="125" t="s">
        <v>480</v>
      </c>
      <c r="F235" s="126" t="s">
        <v>481</v>
      </c>
      <c r="G235" s="127" t="s">
        <v>158</v>
      </c>
      <c r="H235" s="128">
        <v>2</v>
      </c>
      <c r="I235" s="129"/>
      <c r="J235" s="130">
        <f t="shared" ref="J235:J241" si="70">ROUND(I235*H235,2)</f>
        <v>0</v>
      </c>
      <c r="K235" s="126" t="s">
        <v>146</v>
      </c>
      <c r="L235" s="28"/>
      <c r="M235" s="131" t="s">
        <v>1</v>
      </c>
      <c r="N235" s="132" t="s">
        <v>44</v>
      </c>
      <c r="P235" s="133">
        <f t="shared" ref="P235:P241" si="71">O235*H235</f>
        <v>0</v>
      </c>
      <c r="Q235" s="133">
        <v>1.2E-4</v>
      </c>
      <c r="R235" s="133">
        <f t="shared" ref="R235:R241" si="72">Q235*H235</f>
        <v>2.4000000000000001E-4</v>
      </c>
      <c r="S235" s="133">
        <v>0</v>
      </c>
      <c r="T235" s="134">
        <f t="shared" ref="T235:T241" si="73">S235*H235</f>
        <v>0</v>
      </c>
      <c r="AR235" s="135" t="s">
        <v>205</v>
      </c>
      <c r="AT235" s="135" t="s">
        <v>142</v>
      </c>
      <c r="AU235" s="135" t="s">
        <v>88</v>
      </c>
      <c r="AY235" s="13" t="s">
        <v>139</v>
      </c>
      <c r="BE235" s="136">
        <f t="shared" ref="BE235:BE241" si="74">IF(N235="základní",J235,0)</f>
        <v>0</v>
      </c>
      <c r="BF235" s="136">
        <f t="shared" ref="BF235:BF241" si="75">IF(N235="snížená",J235,0)</f>
        <v>0</v>
      </c>
      <c r="BG235" s="136">
        <f t="shared" ref="BG235:BG241" si="76">IF(N235="zákl. přenesená",J235,0)</f>
        <v>0</v>
      </c>
      <c r="BH235" s="136">
        <f t="shared" ref="BH235:BH241" si="77">IF(N235="sníž. přenesená",J235,0)</f>
        <v>0</v>
      </c>
      <c r="BI235" s="136">
        <f t="shared" ref="BI235:BI241" si="78">IF(N235="nulová",J235,0)</f>
        <v>0</v>
      </c>
      <c r="BJ235" s="13" t="s">
        <v>86</v>
      </c>
      <c r="BK235" s="136">
        <f t="shared" ref="BK235:BK241" si="79">ROUND(I235*H235,2)</f>
        <v>0</v>
      </c>
      <c r="BL235" s="13" t="s">
        <v>205</v>
      </c>
      <c r="BM235" s="135" t="s">
        <v>482</v>
      </c>
    </row>
    <row r="236" spans="2:65" s="1" customFormat="1" ht="21.75" customHeight="1">
      <c r="B236" s="28"/>
      <c r="C236" s="137" t="s">
        <v>483</v>
      </c>
      <c r="D236" s="137" t="s">
        <v>214</v>
      </c>
      <c r="E236" s="138" t="s">
        <v>484</v>
      </c>
      <c r="F236" s="139" t="s">
        <v>485</v>
      </c>
      <c r="G236" s="140" t="s">
        <v>158</v>
      </c>
      <c r="H236" s="141">
        <v>2</v>
      </c>
      <c r="I236" s="142"/>
      <c r="J236" s="143">
        <f t="shared" si="70"/>
        <v>0</v>
      </c>
      <c r="K236" s="139" t="s">
        <v>146</v>
      </c>
      <c r="L236" s="144"/>
      <c r="M236" s="145" t="s">
        <v>1</v>
      </c>
      <c r="N236" s="146" t="s">
        <v>44</v>
      </c>
      <c r="P236" s="133">
        <f t="shared" si="71"/>
        <v>0</v>
      </c>
      <c r="Q236" s="133">
        <v>8.9999999999999998E-4</v>
      </c>
      <c r="R236" s="133">
        <f t="shared" si="72"/>
        <v>1.8E-3</v>
      </c>
      <c r="S236" s="133">
        <v>0</v>
      </c>
      <c r="T236" s="134">
        <f t="shared" si="73"/>
        <v>0</v>
      </c>
      <c r="AR236" s="135" t="s">
        <v>273</v>
      </c>
      <c r="AT236" s="135" t="s">
        <v>214</v>
      </c>
      <c r="AU236" s="135" t="s">
        <v>88</v>
      </c>
      <c r="AY236" s="13" t="s">
        <v>139</v>
      </c>
      <c r="BE236" s="136">
        <f t="shared" si="74"/>
        <v>0</v>
      </c>
      <c r="BF236" s="136">
        <f t="shared" si="75"/>
        <v>0</v>
      </c>
      <c r="BG236" s="136">
        <f t="shared" si="76"/>
        <v>0</v>
      </c>
      <c r="BH236" s="136">
        <f t="shared" si="77"/>
        <v>0</v>
      </c>
      <c r="BI236" s="136">
        <f t="shared" si="78"/>
        <v>0</v>
      </c>
      <c r="BJ236" s="13" t="s">
        <v>86</v>
      </c>
      <c r="BK236" s="136">
        <f t="shared" si="79"/>
        <v>0</v>
      </c>
      <c r="BL236" s="13" t="s">
        <v>205</v>
      </c>
      <c r="BM236" s="135" t="s">
        <v>486</v>
      </c>
    </row>
    <row r="237" spans="2:65" s="1" customFormat="1" ht="24.2" customHeight="1">
      <c r="B237" s="28"/>
      <c r="C237" s="124" t="s">
        <v>487</v>
      </c>
      <c r="D237" s="124" t="s">
        <v>142</v>
      </c>
      <c r="E237" s="125" t="s">
        <v>488</v>
      </c>
      <c r="F237" s="126" t="s">
        <v>489</v>
      </c>
      <c r="G237" s="127" t="s">
        <v>158</v>
      </c>
      <c r="H237" s="128">
        <v>1</v>
      </c>
      <c r="I237" s="129"/>
      <c r="J237" s="130">
        <f t="shared" si="70"/>
        <v>0</v>
      </c>
      <c r="K237" s="126" t="s">
        <v>146</v>
      </c>
      <c r="L237" s="28"/>
      <c r="M237" s="131" t="s">
        <v>1</v>
      </c>
      <c r="N237" s="132" t="s">
        <v>44</v>
      </c>
      <c r="P237" s="133">
        <f t="shared" si="71"/>
        <v>0</v>
      </c>
      <c r="Q237" s="133">
        <v>3.6000000000000002E-4</v>
      </c>
      <c r="R237" s="133">
        <f t="shared" si="72"/>
        <v>3.6000000000000002E-4</v>
      </c>
      <c r="S237" s="133">
        <v>0</v>
      </c>
      <c r="T237" s="134">
        <f t="shared" si="73"/>
        <v>0</v>
      </c>
      <c r="AR237" s="135" t="s">
        <v>205</v>
      </c>
      <c r="AT237" s="135" t="s">
        <v>142</v>
      </c>
      <c r="AU237" s="135" t="s">
        <v>88</v>
      </c>
      <c r="AY237" s="13" t="s">
        <v>139</v>
      </c>
      <c r="BE237" s="136">
        <f t="shared" si="74"/>
        <v>0</v>
      </c>
      <c r="BF237" s="136">
        <f t="shared" si="75"/>
        <v>0</v>
      </c>
      <c r="BG237" s="136">
        <f t="shared" si="76"/>
        <v>0</v>
      </c>
      <c r="BH237" s="136">
        <f t="shared" si="77"/>
        <v>0</v>
      </c>
      <c r="BI237" s="136">
        <f t="shared" si="78"/>
        <v>0</v>
      </c>
      <c r="BJ237" s="13" t="s">
        <v>86</v>
      </c>
      <c r="BK237" s="136">
        <f t="shared" si="79"/>
        <v>0</v>
      </c>
      <c r="BL237" s="13" t="s">
        <v>205</v>
      </c>
      <c r="BM237" s="135" t="s">
        <v>490</v>
      </c>
    </row>
    <row r="238" spans="2:65" s="1" customFormat="1" ht="21.75" customHeight="1">
      <c r="B238" s="28"/>
      <c r="C238" s="124" t="s">
        <v>491</v>
      </c>
      <c r="D238" s="124" t="s">
        <v>142</v>
      </c>
      <c r="E238" s="125" t="s">
        <v>492</v>
      </c>
      <c r="F238" s="126" t="s">
        <v>493</v>
      </c>
      <c r="G238" s="127" t="s">
        <v>158</v>
      </c>
      <c r="H238" s="128">
        <v>1</v>
      </c>
      <c r="I238" s="129"/>
      <c r="J238" s="130">
        <f t="shared" si="70"/>
        <v>0</v>
      </c>
      <c r="K238" s="126" t="s">
        <v>146</v>
      </c>
      <c r="L238" s="28"/>
      <c r="M238" s="131" t="s">
        <v>1</v>
      </c>
      <c r="N238" s="132" t="s">
        <v>44</v>
      </c>
      <c r="P238" s="133">
        <f t="shared" si="71"/>
        <v>0</v>
      </c>
      <c r="Q238" s="133">
        <v>3.6000000000000002E-4</v>
      </c>
      <c r="R238" s="133">
        <f t="shared" si="72"/>
        <v>3.6000000000000002E-4</v>
      </c>
      <c r="S238" s="133">
        <v>0</v>
      </c>
      <c r="T238" s="134">
        <f t="shared" si="73"/>
        <v>0</v>
      </c>
      <c r="AR238" s="135" t="s">
        <v>205</v>
      </c>
      <c r="AT238" s="135" t="s">
        <v>142</v>
      </c>
      <c r="AU238" s="135" t="s">
        <v>88</v>
      </c>
      <c r="AY238" s="13" t="s">
        <v>139</v>
      </c>
      <c r="BE238" s="136">
        <f t="shared" si="74"/>
        <v>0</v>
      </c>
      <c r="BF238" s="136">
        <f t="shared" si="75"/>
        <v>0</v>
      </c>
      <c r="BG238" s="136">
        <f t="shared" si="76"/>
        <v>0</v>
      </c>
      <c r="BH238" s="136">
        <f t="shared" si="77"/>
        <v>0</v>
      </c>
      <c r="BI238" s="136">
        <f t="shared" si="78"/>
        <v>0</v>
      </c>
      <c r="BJ238" s="13" t="s">
        <v>86</v>
      </c>
      <c r="BK238" s="136">
        <f t="shared" si="79"/>
        <v>0</v>
      </c>
      <c r="BL238" s="13" t="s">
        <v>205</v>
      </c>
      <c r="BM238" s="135" t="s">
        <v>494</v>
      </c>
    </row>
    <row r="239" spans="2:65" s="1" customFormat="1" ht="24.2" customHeight="1">
      <c r="B239" s="28"/>
      <c r="C239" s="124" t="s">
        <v>495</v>
      </c>
      <c r="D239" s="124" t="s">
        <v>142</v>
      </c>
      <c r="E239" s="125" t="s">
        <v>496</v>
      </c>
      <c r="F239" s="126" t="s">
        <v>497</v>
      </c>
      <c r="G239" s="127" t="s">
        <v>158</v>
      </c>
      <c r="H239" s="128">
        <v>2</v>
      </c>
      <c r="I239" s="129"/>
      <c r="J239" s="130">
        <f t="shared" si="70"/>
        <v>0</v>
      </c>
      <c r="K239" s="126" t="s">
        <v>146</v>
      </c>
      <c r="L239" s="28"/>
      <c r="M239" s="131" t="s">
        <v>1</v>
      </c>
      <c r="N239" s="132" t="s">
        <v>44</v>
      </c>
      <c r="P239" s="133">
        <f t="shared" si="71"/>
        <v>0</v>
      </c>
      <c r="Q239" s="133">
        <v>1.1199999999999999E-3</v>
      </c>
      <c r="R239" s="133">
        <f t="shared" si="72"/>
        <v>2.2399999999999998E-3</v>
      </c>
      <c r="S239" s="133">
        <v>0</v>
      </c>
      <c r="T239" s="134">
        <f t="shared" si="73"/>
        <v>0</v>
      </c>
      <c r="AR239" s="135" t="s">
        <v>205</v>
      </c>
      <c r="AT239" s="135" t="s">
        <v>142</v>
      </c>
      <c r="AU239" s="135" t="s">
        <v>88</v>
      </c>
      <c r="AY239" s="13" t="s">
        <v>139</v>
      </c>
      <c r="BE239" s="136">
        <f t="shared" si="74"/>
        <v>0</v>
      </c>
      <c r="BF239" s="136">
        <f t="shared" si="75"/>
        <v>0</v>
      </c>
      <c r="BG239" s="136">
        <f t="shared" si="76"/>
        <v>0</v>
      </c>
      <c r="BH239" s="136">
        <f t="shared" si="77"/>
        <v>0</v>
      </c>
      <c r="BI239" s="136">
        <f t="shared" si="78"/>
        <v>0</v>
      </c>
      <c r="BJ239" s="13" t="s">
        <v>86</v>
      </c>
      <c r="BK239" s="136">
        <f t="shared" si="79"/>
        <v>0</v>
      </c>
      <c r="BL239" s="13" t="s">
        <v>205</v>
      </c>
      <c r="BM239" s="135" t="s">
        <v>498</v>
      </c>
    </row>
    <row r="240" spans="2:65" s="1" customFormat="1" ht="44.25" customHeight="1">
      <c r="B240" s="28"/>
      <c r="C240" s="124" t="s">
        <v>499</v>
      </c>
      <c r="D240" s="124" t="s">
        <v>142</v>
      </c>
      <c r="E240" s="125" t="s">
        <v>500</v>
      </c>
      <c r="F240" s="126" t="s">
        <v>501</v>
      </c>
      <c r="G240" s="127" t="s">
        <v>363</v>
      </c>
      <c r="H240" s="147"/>
      <c r="I240" s="129"/>
      <c r="J240" s="130">
        <f t="shared" si="70"/>
        <v>0</v>
      </c>
      <c r="K240" s="126" t="s">
        <v>146</v>
      </c>
      <c r="L240" s="28"/>
      <c r="M240" s="131" t="s">
        <v>1</v>
      </c>
      <c r="N240" s="132" t="s">
        <v>44</v>
      </c>
      <c r="P240" s="133">
        <f t="shared" si="71"/>
        <v>0</v>
      </c>
      <c r="Q240" s="133">
        <v>0</v>
      </c>
      <c r="R240" s="133">
        <f t="shared" si="72"/>
        <v>0</v>
      </c>
      <c r="S240" s="133">
        <v>0</v>
      </c>
      <c r="T240" s="134">
        <f t="shared" si="73"/>
        <v>0</v>
      </c>
      <c r="AR240" s="135" t="s">
        <v>205</v>
      </c>
      <c r="AT240" s="135" t="s">
        <v>142</v>
      </c>
      <c r="AU240" s="135" t="s">
        <v>88</v>
      </c>
      <c r="AY240" s="13" t="s">
        <v>139</v>
      </c>
      <c r="BE240" s="136">
        <f t="shared" si="74"/>
        <v>0</v>
      </c>
      <c r="BF240" s="136">
        <f t="shared" si="75"/>
        <v>0</v>
      </c>
      <c r="BG240" s="136">
        <f t="shared" si="76"/>
        <v>0</v>
      </c>
      <c r="BH240" s="136">
        <f t="shared" si="77"/>
        <v>0</v>
      </c>
      <c r="BI240" s="136">
        <f t="shared" si="78"/>
        <v>0</v>
      </c>
      <c r="BJ240" s="13" t="s">
        <v>86</v>
      </c>
      <c r="BK240" s="136">
        <f t="shared" si="79"/>
        <v>0</v>
      </c>
      <c r="BL240" s="13" t="s">
        <v>205</v>
      </c>
      <c r="BM240" s="135" t="s">
        <v>502</v>
      </c>
    </row>
    <row r="241" spans="2:65" s="1" customFormat="1" ht="44.25" customHeight="1">
      <c r="B241" s="28"/>
      <c r="C241" s="124" t="s">
        <v>503</v>
      </c>
      <c r="D241" s="124" t="s">
        <v>142</v>
      </c>
      <c r="E241" s="125" t="s">
        <v>504</v>
      </c>
      <c r="F241" s="126" t="s">
        <v>505</v>
      </c>
      <c r="G241" s="127" t="s">
        <v>363</v>
      </c>
      <c r="H241" s="147"/>
      <c r="I241" s="129"/>
      <c r="J241" s="130">
        <f t="shared" si="70"/>
        <v>0</v>
      </c>
      <c r="K241" s="126" t="s">
        <v>146</v>
      </c>
      <c r="L241" s="28"/>
      <c r="M241" s="131" t="s">
        <v>1</v>
      </c>
      <c r="N241" s="132" t="s">
        <v>44</v>
      </c>
      <c r="P241" s="133">
        <f t="shared" si="71"/>
        <v>0</v>
      </c>
      <c r="Q241" s="133">
        <v>0</v>
      </c>
      <c r="R241" s="133">
        <f t="shared" si="72"/>
        <v>0</v>
      </c>
      <c r="S241" s="133">
        <v>0</v>
      </c>
      <c r="T241" s="134">
        <f t="shared" si="73"/>
        <v>0</v>
      </c>
      <c r="AR241" s="135" t="s">
        <v>205</v>
      </c>
      <c r="AT241" s="135" t="s">
        <v>142</v>
      </c>
      <c r="AU241" s="135" t="s">
        <v>88</v>
      </c>
      <c r="AY241" s="13" t="s">
        <v>139</v>
      </c>
      <c r="BE241" s="136">
        <f t="shared" si="74"/>
        <v>0</v>
      </c>
      <c r="BF241" s="136">
        <f t="shared" si="75"/>
        <v>0</v>
      </c>
      <c r="BG241" s="136">
        <f t="shared" si="76"/>
        <v>0</v>
      </c>
      <c r="BH241" s="136">
        <f t="shared" si="77"/>
        <v>0</v>
      </c>
      <c r="BI241" s="136">
        <f t="shared" si="78"/>
        <v>0</v>
      </c>
      <c r="BJ241" s="13" t="s">
        <v>86</v>
      </c>
      <c r="BK241" s="136">
        <f t="shared" si="79"/>
        <v>0</v>
      </c>
      <c r="BL241" s="13" t="s">
        <v>205</v>
      </c>
      <c r="BM241" s="135" t="s">
        <v>506</v>
      </c>
    </row>
    <row r="242" spans="2:65" s="11" customFormat="1" ht="22.9" customHeight="1">
      <c r="B242" s="112"/>
      <c r="D242" s="113" t="s">
        <v>78</v>
      </c>
      <c r="E242" s="122" t="s">
        <v>507</v>
      </c>
      <c r="F242" s="122" t="s">
        <v>508</v>
      </c>
      <c r="I242" s="115"/>
      <c r="J242" s="123">
        <f>BK242</f>
        <v>0</v>
      </c>
      <c r="L242" s="112"/>
      <c r="M242" s="117"/>
      <c r="P242" s="118">
        <f>SUM(P243:P279)</f>
        <v>0</v>
      </c>
      <c r="R242" s="118">
        <f>SUM(R243:R279)</f>
        <v>5.3225000000000001E-2</v>
      </c>
      <c r="T242" s="119">
        <f>SUM(T243:T279)</f>
        <v>9.1199999999999989E-2</v>
      </c>
      <c r="AR242" s="113" t="s">
        <v>88</v>
      </c>
      <c r="AT242" s="120" t="s">
        <v>78</v>
      </c>
      <c r="AU242" s="120" t="s">
        <v>86</v>
      </c>
      <c r="AY242" s="113" t="s">
        <v>139</v>
      </c>
      <c r="BK242" s="121">
        <f>SUM(BK243:BK279)</f>
        <v>0</v>
      </c>
    </row>
    <row r="243" spans="2:65" s="1" customFormat="1" ht="44.25" customHeight="1">
      <c r="B243" s="28"/>
      <c r="C243" s="124" t="s">
        <v>509</v>
      </c>
      <c r="D243" s="124" t="s">
        <v>142</v>
      </c>
      <c r="E243" s="125" t="s">
        <v>510</v>
      </c>
      <c r="F243" s="126" t="s">
        <v>511</v>
      </c>
      <c r="G243" s="127" t="s">
        <v>151</v>
      </c>
      <c r="H243" s="128">
        <v>60</v>
      </c>
      <c r="I243" s="129"/>
      <c r="J243" s="130">
        <f t="shared" ref="J243:J279" si="80">ROUND(I243*H243,2)</f>
        <v>0</v>
      </c>
      <c r="K243" s="126" t="s">
        <v>146</v>
      </c>
      <c r="L243" s="28"/>
      <c r="M243" s="131" t="s">
        <v>1</v>
      </c>
      <c r="N243" s="132" t="s">
        <v>44</v>
      </c>
      <c r="P243" s="133">
        <f t="shared" ref="P243:P279" si="81">O243*H243</f>
        <v>0</v>
      </c>
      <c r="Q243" s="133">
        <v>0</v>
      </c>
      <c r="R243" s="133">
        <f t="shared" ref="R243:R279" si="82">Q243*H243</f>
        <v>0</v>
      </c>
      <c r="S243" s="133">
        <v>0</v>
      </c>
      <c r="T243" s="134">
        <f t="shared" ref="T243:T279" si="83">S243*H243</f>
        <v>0</v>
      </c>
      <c r="AR243" s="135" t="s">
        <v>205</v>
      </c>
      <c r="AT243" s="135" t="s">
        <v>142</v>
      </c>
      <c r="AU243" s="135" t="s">
        <v>88</v>
      </c>
      <c r="AY243" s="13" t="s">
        <v>139</v>
      </c>
      <c r="BE243" s="136">
        <f t="shared" ref="BE243:BE279" si="84">IF(N243="základní",J243,0)</f>
        <v>0</v>
      </c>
      <c r="BF243" s="136">
        <f t="shared" ref="BF243:BF279" si="85">IF(N243="snížená",J243,0)</f>
        <v>0</v>
      </c>
      <c r="BG243" s="136">
        <f t="shared" ref="BG243:BG279" si="86">IF(N243="zákl. přenesená",J243,0)</f>
        <v>0</v>
      </c>
      <c r="BH243" s="136">
        <f t="shared" ref="BH243:BH279" si="87">IF(N243="sníž. přenesená",J243,0)</f>
        <v>0</v>
      </c>
      <c r="BI243" s="136">
        <f t="shared" ref="BI243:BI279" si="88">IF(N243="nulová",J243,0)</f>
        <v>0</v>
      </c>
      <c r="BJ243" s="13" t="s">
        <v>86</v>
      </c>
      <c r="BK243" s="136">
        <f t="shared" ref="BK243:BK279" si="89">ROUND(I243*H243,2)</f>
        <v>0</v>
      </c>
      <c r="BL243" s="13" t="s">
        <v>205</v>
      </c>
      <c r="BM243" s="135" t="s">
        <v>512</v>
      </c>
    </row>
    <row r="244" spans="2:65" s="1" customFormat="1" ht="21.75" customHeight="1">
      <c r="B244" s="28"/>
      <c r="C244" s="137" t="s">
        <v>513</v>
      </c>
      <c r="D244" s="137" t="s">
        <v>214</v>
      </c>
      <c r="E244" s="138" t="s">
        <v>514</v>
      </c>
      <c r="F244" s="139" t="s">
        <v>515</v>
      </c>
      <c r="G244" s="140" t="s">
        <v>151</v>
      </c>
      <c r="H244" s="141">
        <v>63</v>
      </c>
      <c r="I244" s="142"/>
      <c r="J244" s="143">
        <f t="shared" si="80"/>
        <v>0</v>
      </c>
      <c r="K244" s="139" t="s">
        <v>146</v>
      </c>
      <c r="L244" s="144"/>
      <c r="M244" s="145" t="s">
        <v>1</v>
      </c>
      <c r="N244" s="146" t="s">
        <v>44</v>
      </c>
      <c r="P244" s="133">
        <f t="shared" si="81"/>
        <v>0</v>
      </c>
      <c r="Q244" s="133">
        <v>4.0000000000000003E-5</v>
      </c>
      <c r="R244" s="133">
        <f t="shared" si="82"/>
        <v>2.5200000000000001E-3</v>
      </c>
      <c r="S244" s="133">
        <v>0</v>
      </c>
      <c r="T244" s="134">
        <f t="shared" si="83"/>
        <v>0</v>
      </c>
      <c r="AR244" s="135" t="s">
        <v>273</v>
      </c>
      <c r="AT244" s="135" t="s">
        <v>214</v>
      </c>
      <c r="AU244" s="135" t="s">
        <v>88</v>
      </c>
      <c r="AY244" s="13" t="s">
        <v>139</v>
      </c>
      <c r="BE244" s="136">
        <f t="shared" si="84"/>
        <v>0</v>
      </c>
      <c r="BF244" s="136">
        <f t="shared" si="85"/>
        <v>0</v>
      </c>
      <c r="BG244" s="136">
        <f t="shared" si="86"/>
        <v>0</v>
      </c>
      <c r="BH244" s="136">
        <f t="shared" si="87"/>
        <v>0</v>
      </c>
      <c r="BI244" s="136">
        <f t="shared" si="88"/>
        <v>0</v>
      </c>
      <c r="BJ244" s="13" t="s">
        <v>86</v>
      </c>
      <c r="BK244" s="136">
        <f t="shared" si="89"/>
        <v>0</v>
      </c>
      <c r="BL244" s="13" t="s">
        <v>205</v>
      </c>
      <c r="BM244" s="135" t="s">
        <v>516</v>
      </c>
    </row>
    <row r="245" spans="2:65" s="1" customFormat="1" ht="44.25" customHeight="1">
      <c r="B245" s="28"/>
      <c r="C245" s="124" t="s">
        <v>517</v>
      </c>
      <c r="D245" s="124" t="s">
        <v>142</v>
      </c>
      <c r="E245" s="125" t="s">
        <v>518</v>
      </c>
      <c r="F245" s="126" t="s">
        <v>519</v>
      </c>
      <c r="G245" s="127" t="s">
        <v>151</v>
      </c>
      <c r="H245" s="128">
        <v>141</v>
      </c>
      <c r="I245" s="129"/>
      <c r="J245" s="130">
        <f t="shared" si="80"/>
        <v>0</v>
      </c>
      <c r="K245" s="126" t="s">
        <v>146</v>
      </c>
      <c r="L245" s="28"/>
      <c r="M245" s="131" t="s">
        <v>1</v>
      </c>
      <c r="N245" s="132" t="s">
        <v>44</v>
      </c>
      <c r="P245" s="133">
        <f t="shared" si="81"/>
        <v>0</v>
      </c>
      <c r="Q245" s="133">
        <v>0</v>
      </c>
      <c r="R245" s="133">
        <f t="shared" si="82"/>
        <v>0</v>
      </c>
      <c r="S245" s="133">
        <v>0</v>
      </c>
      <c r="T245" s="134">
        <f t="shared" si="83"/>
        <v>0</v>
      </c>
      <c r="AR245" s="135" t="s">
        <v>205</v>
      </c>
      <c r="AT245" s="135" t="s">
        <v>142</v>
      </c>
      <c r="AU245" s="135" t="s">
        <v>88</v>
      </c>
      <c r="AY245" s="13" t="s">
        <v>139</v>
      </c>
      <c r="BE245" s="136">
        <f t="shared" si="84"/>
        <v>0</v>
      </c>
      <c r="BF245" s="136">
        <f t="shared" si="85"/>
        <v>0</v>
      </c>
      <c r="BG245" s="136">
        <f t="shared" si="86"/>
        <v>0</v>
      </c>
      <c r="BH245" s="136">
        <f t="shared" si="87"/>
        <v>0</v>
      </c>
      <c r="BI245" s="136">
        <f t="shared" si="88"/>
        <v>0</v>
      </c>
      <c r="BJ245" s="13" t="s">
        <v>86</v>
      </c>
      <c r="BK245" s="136">
        <f t="shared" si="89"/>
        <v>0</v>
      </c>
      <c r="BL245" s="13" t="s">
        <v>205</v>
      </c>
      <c r="BM245" s="135" t="s">
        <v>520</v>
      </c>
    </row>
    <row r="246" spans="2:65" s="1" customFormat="1" ht="37.9" customHeight="1">
      <c r="B246" s="28"/>
      <c r="C246" s="137" t="s">
        <v>521</v>
      </c>
      <c r="D246" s="137" t="s">
        <v>214</v>
      </c>
      <c r="E246" s="138" t="s">
        <v>522</v>
      </c>
      <c r="F246" s="139" t="s">
        <v>523</v>
      </c>
      <c r="G246" s="140" t="s">
        <v>151</v>
      </c>
      <c r="H246" s="141">
        <v>11.5</v>
      </c>
      <c r="I246" s="142"/>
      <c r="J246" s="143">
        <f t="shared" si="80"/>
        <v>0</v>
      </c>
      <c r="K246" s="139" t="s">
        <v>146</v>
      </c>
      <c r="L246" s="144"/>
      <c r="M246" s="145" t="s">
        <v>1</v>
      </c>
      <c r="N246" s="146" t="s">
        <v>44</v>
      </c>
      <c r="P246" s="133">
        <f t="shared" si="81"/>
        <v>0</v>
      </c>
      <c r="Q246" s="133">
        <v>3.0000000000000001E-5</v>
      </c>
      <c r="R246" s="133">
        <f t="shared" si="82"/>
        <v>3.4499999999999998E-4</v>
      </c>
      <c r="S246" s="133">
        <v>0</v>
      </c>
      <c r="T246" s="134">
        <f t="shared" si="83"/>
        <v>0</v>
      </c>
      <c r="AR246" s="135" t="s">
        <v>273</v>
      </c>
      <c r="AT246" s="135" t="s">
        <v>214</v>
      </c>
      <c r="AU246" s="135" t="s">
        <v>88</v>
      </c>
      <c r="AY246" s="13" t="s">
        <v>139</v>
      </c>
      <c r="BE246" s="136">
        <f t="shared" si="84"/>
        <v>0</v>
      </c>
      <c r="BF246" s="136">
        <f t="shared" si="85"/>
        <v>0</v>
      </c>
      <c r="BG246" s="136">
        <f t="shared" si="86"/>
        <v>0</v>
      </c>
      <c r="BH246" s="136">
        <f t="shared" si="87"/>
        <v>0</v>
      </c>
      <c r="BI246" s="136">
        <f t="shared" si="88"/>
        <v>0</v>
      </c>
      <c r="BJ246" s="13" t="s">
        <v>86</v>
      </c>
      <c r="BK246" s="136">
        <f t="shared" si="89"/>
        <v>0</v>
      </c>
      <c r="BL246" s="13" t="s">
        <v>205</v>
      </c>
      <c r="BM246" s="135" t="s">
        <v>524</v>
      </c>
    </row>
    <row r="247" spans="2:65" s="1" customFormat="1" ht="44.25" customHeight="1">
      <c r="B247" s="28"/>
      <c r="C247" s="137" t="s">
        <v>525</v>
      </c>
      <c r="D247" s="137" t="s">
        <v>214</v>
      </c>
      <c r="E247" s="138" t="s">
        <v>526</v>
      </c>
      <c r="F247" s="139" t="s">
        <v>527</v>
      </c>
      <c r="G247" s="140" t="s">
        <v>151</v>
      </c>
      <c r="H247" s="141">
        <v>11.5</v>
      </c>
      <c r="I247" s="142"/>
      <c r="J247" s="143">
        <f t="shared" si="80"/>
        <v>0</v>
      </c>
      <c r="K247" s="139" t="s">
        <v>146</v>
      </c>
      <c r="L247" s="144"/>
      <c r="M247" s="145" t="s">
        <v>1</v>
      </c>
      <c r="N247" s="146" t="s">
        <v>44</v>
      </c>
      <c r="P247" s="133">
        <f t="shared" si="81"/>
        <v>0</v>
      </c>
      <c r="Q247" s="133">
        <v>6.9999999999999994E-5</v>
      </c>
      <c r="R247" s="133">
        <f t="shared" si="82"/>
        <v>8.0499999999999994E-4</v>
      </c>
      <c r="S247" s="133">
        <v>0</v>
      </c>
      <c r="T247" s="134">
        <f t="shared" si="83"/>
        <v>0</v>
      </c>
      <c r="AR247" s="135" t="s">
        <v>273</v>
      </c>
      <c r="AT247" s="135" t="s">
        <v>214</v>
      </c>
      <c r="AU247" s="135" t="s">
        <v>88</v>
      </c>
      <c r="AY247" s="13" t="s">
        <v>139</v>
      </c>
      <c r="BE247" s="136">
        <f t="shared" si="84"/>
        <v>0</v>
      </c>
      <c r="BF247" s="136">
        <f t="shared" si="85"/>
        <v>0</v>
      </c>
      <c r="BG247" s="136">
        <f t="shared" si="86"/>
        <v>0</v>
      </c>
      <c r="BH247" s="136">
        <f t="shared" si="87"/>
        <v>0</v>
      </c>
      <c r="BI247" s="136">
        <f t="shared" si="88"/>
        <v>0</v>
      </c>
      <c r="BJ247" s="13" t="s">
        <v>86</v>
      </c>
      <c r="BK247" s="136">
        <f t="shared" si="89"/>
        <v>0</v>
      </c>
      <c r="BL247" s="13" t="s">
        <v>205</v>
      </c>
      <c r="BM247" s="135" t="s">
        <v>528</v>
      </c>
    </row>
    <row r="248" spans="2:65" s="1" customFormat="1" ht="24.2" customHeight="1">
      <c r="B248" s="28"/>
      <c r="C248" s="137" t="s">
        <v>529</v>
      </c>
      <c r="D248" s="137" t="s">
        <v>214</v>
      </c>
      <c r="E248" s="138" t="s">
        <v>530</v>
      </c>
      <c r="F248" s="139" t="s">
        <v>531</v>
      </c>
      <c r="G248" s="140" t="s">
        <v>151</v>
      </c>
      <c r="H248" s="141">
        <v>9.1999999999999993</v>
      </c>
      <c r="I248" s="142"/>
      <c r="J248" s="143">
        <f t="shared" si="80"/>
        <v>0</v>
      </c>
      <c r="K248" s="139" t="s">
        <v>146</v>
      </c>
      <c r="L248" s="144"/>
      <c r="M248" s="145" t="s">
        <v>1</v>
      </c>
      <c r="N248" s="146" t="s">
        <v>44</v>
      </c>
      <c r="P248" s="133">
        <f t="shared" si="81"/>
        <v>0</v>
      </c>
      <c r="Q248" s="133">
        <v>1E-4</v>
      </c>
      <c r="R248" s="133">
        <f t="shared" si="82"/>
        <v>9.1999999999999992E-4</v>
      </c>
      <c r="S248" s="133">
        <v>0</v>
      </c>
      <c r="T248" s="134">
        <f t="shared" si="83"/>
        <v>0</v>
      </c>
      <c r="AR248" s="135" t="s">
        <v>273</v>
      </c>
      <c r="AT248" s="135" t="s">
        <v>214</v>
      </c>
      <c r="AU248" s="135" t="s">
        <v>88</v>
      </c>
      <c r="AY248" s="13" t="s">
        <v>139</v>
      </c>
      <c r="BE248" s="136">
        <f t="shared" si="84"/>
        <v>0</v>
      </c>
      <c r="BF248" s="136">
        <f t="shared" si="85"/>
        <v>0</v>
      </c>
      <c r="BG248" s="136">
        <f t="shared" si="86"/>
        <v>0</v>
      </c>
      <c r="BH248" s="136">
        <f t="shared" si="87"/>
        <v>0</v>
      </c>
      <c r="BI248" s="136">
        <f t="shared" si="88"/>
        <v>0</v>
      </c>
      <c r="BJ248" s="13" t="s">
        <v>86</v>
      </c>
      <c r="BK248" s="136">
        <f t="shared" si="89"/>
        <v>0</v>
      </c>
      <c r="BL248" s="13" t="s">
        <v>205</v>
      </c>
      <c r="BM248" s="135" t="s">
        <v>532</v>
      </c>
    </row>
    <row r="249" spans="2:65" s="1" customFormat="1" ht="24.2" customHeight="1">
      <c r="B249" s="28"/>
      <c r="C249" s="137" t="s">
        <v>533</v>
      </c>
      <c r="D249" s="137" t="s">
        <v>214</v>
      </c>
      <c r="E249" s="138" t="s">
        <v>534</v>
      </c>
      <c r="F249" s="139" t="s">
        <v>535</v>
      </c>
      <c r="G249" s="140" t="s">
        <v>151</v>
      </c>
      <c r="H249" s="141">
        <v>23</v>
      </c>
      <c r="I249" s="142"/>
      <c r="J249" s="143">
        <f t="shared" si="80"/>
        <v>0</v>
      </c>
      <c r="K249" s="139" t="s">
        <v>146</v>
      </c>
      <c r="L249" s="144"/>
      <c r="M249" s="145" t="s">
        <v>1</v>
      </c>
      <c r="N249" s="146" t="s">
        <v>44</v>
      </c>
      <c r="P249" s="133">
        <f t="shared" si="81"/>
        <v>0</v>
      </c>
      <c r="Q249" s="133">
        <v>1.2E-4</v>
      </c>
      <c r="R249" s="133">
        <f t="shared" si="82"/>
        <v>2.7599999999999999E-3</v>
      </c>
      <c r="S249" s="133">
        <v>0</v>
      </c>
      <c r="T249" s="134">
        <f t="shared" si="83"/>
        <v>0</v>
      </c>
      <c r="AR249" s="135" t="s">
        <v>273</v>
      </c>
      <c r="AT249" s="135" t="s">
        <v>214</v>
      </c>
      <c r="AU249" s="135" t="s">
        <v>88</v>
      </c>
      <c r="AY249" s="13" t="s">
        <v>139</v>
      </c>
      <c r="BE249" s="136">
        <f t="shared" si="84"/>
        <v>0</v>
      </c>
      <c r="BF249" s="136">
        <f t="shared" si="85"/>
        <v>0</v>
      </c>
      <c r="BG249" s="136">
        <f t="shared" si="86"/>
        <v>0</v>
      </c>
      <c r="BH249" s="136">
        <f t="shared" si="87"/>
        <v>0</v>
      </c>
      <c r="BI249" s="136">
        <f t="shared" si="88"/>
        <v>0</v>
      </c>
      <c r="BJ249" s="13" t="s">
        <v>86</v>
      </c>
      <c r="BK249" s="136">
        <f t="shared" si="89"/>
        <v>0</v>
      </c>
      <c r="BL249" s="13" t="s">
        <v>205</v>
      </c>
      <c r="BM249" s="135" t="s">
        <v>536</v>
      </c>
    </row>
    <row r="250" spans="2:65" s="1" customFormat="1" ht="24.2" customHeight="1">
      <c r="B250" s="28"/>
      <c r="C250" s="137" t="s">
        <v>537</v>
      </c>
      <c r="D250" s="137" t="s">
        <v>214</v>
      </c>
      <c r="E250" s="138" t="s">
        <v>538</v>
      </c>
      <c r="F250" s="139" t="s">
        <v>539</v>
      </c>
      <c r="G250" s="140" t="s">
        <v>151</v>
      </c>
      <c r="H250" s="141">
        <v>40.25</v>
      </c>
      <c r="I250" s="142"/>
      <c r="J250" s="143">
        <f t="shared" si="80"/>
        <v>0</v>
      </c>
      <c r="K250" s="139" t="s">
        <v>146</v>
      </c>
      <c r="L250" s="144"/>
      <c r="M250" s="145" t="s">
        <v>1</v>
      </c>
      <c r="N250" s="146" t="s">
        <v>44</v>
      </c>
      <c r="P250" s="133">
        <f t="shared" si="81"/>
        <v>0</v>
      </c>
      <c r="Q250" s="133">
        <v>1.7000000000000001E-4</v>
      </c>
      <c r="R250" s="133">
        <f t="shared" si="82"/>
        <v>6.8425000000000005E-3</v>
      </c>
      <c r="S250" s="133">
        <v>0</v>
      </c>
      <c r="T250" s="134">
        <f t="shared" si="83"/>
        <v>0</v>
      </c>
      <c r="AR250" s="135" t="s">
        <v>273</v>
      </c>
      <c r="AT250" s="135" t="s">
        <v>214</v>
      </c>
      <c r="AU250" s="135" t="s">
        <v>88</v>
      </c>
      <c r="AY250" s="13" t="s">
        <v>139</v>
      </c>
      <c r="BE250" s="136">
        <f t="shared" si="84"/>
        <v>0</v>
      </c>
      <c r="BF250" s="136">
        <f t="shared" si="85"/>
        <v>0</v>
      </c>
      <c r="BG250" s="136">
        <f t="shared" si="86"/>
        <v>0</v>
      </c>
      <c r="BH250" s="136">
        <f t="shared" si="87"/>
        <v>0</v>
      </c>
      <c r="BI250" s="136">
        <f t="shared" si="88"/>
        <v>0</v>
      </c>
      <c r="BJ250" s="13" t="s">
        <v>86</v>
      </c>
      <c r="BK250" s="136">
        <f t="shared" si="89"/>
        <v>0</v>
      </c>
      <c r="BL250" s="13" t="s">
        <v>205</v>
      </c>
      <c r="BM250" s="135" t="s">
        <v>540</v>
      </c>
    </row>
    <row r="251" spans="2:65" s="1" customFormat="1" ht="24.2" customHeight="1">
      <c r="B251" s="28"/>
      <c r="C251" s="137" t="s">
        <v>541</v>
      </c>
      <c r="D251" s="137" t="s">
        <v>214</v>
      </c>
      <c r="E251" s="138" t="s">
        <v>542</v>
      </c>
      <c r="F251" s="139" t="s">
        <v>543</v>
      </c>
      <c r="G251" s="140" t="s">
        <v>151</v>
      </c>
      <c r="H251" s="141">
        <v>3.45</v>
      </c>
      <c r="I251" s="142"/>
      <c r="J251" s="143">
        <f t="shared" si="80"/>
        <v>0</v>
      </c>
      <c r="K251" s="139" t="s">
        <v>146</v>
      </c>
      <c r="L251" s="144"/>
      <c r="M251" s="145" t="s">
        <v>1</v>
      </c>
      <c r="N251" s="146" t="s">
        <v>44</v>
      </c>
      <c r="P251" s="133">
        <f t="shared" si="81"/>
        <v>0</v>
      </c>
      <c r="Q251" s="133">
        <v>2.5000000000000001E-4</v>
      </c>
      <c r="R251" s="133">
        <f t="shared" si="82"/>
        <v>8.6250000000000009E-4</v>
      </c>
      <c r="S251" s="133">
        <v>0</v>
      </c>
      <c r="T251" s="134">
        <f t="shared" si="83"/>
        <v>0</v>
      </c>
      <c r="AR251" s="135" t="s">
        <v>273</v>
      </c>
      <c r="AT251" s="135" t="s">
        <v>214</v>
      </c>
      <c r="AU251" s="135" t="s">
        <v>88</v>
      </c>
      <c r="AY251" s="13" t="s">
        <v>139</v>
      </c>
      <c r="BE251" s="136">
        <f t="shared" si="84"/>
        <v>0</v>
      </c>
      <c r="BF251" s="136">
        <f t="shared" si="85"/>
        <v>0</v>
      </c>
      <c r="BG251" s="136">
        <f t="shared" si="86"/>
        <v>0</v>
      </c>
      <c r="BH251" s="136">
        <f t="shared" si="87"/>
        <v>0</v>
      </c>
      <c r="BI251" s="136">
        <f t="shared" si="88"/>
        <v>0</v>
      </c>
      <c r="BJ251" s="13" t="s">
        <v>86</v>
      </c>
      <c r="BK251" s="136">
        <f t="shared" si="89"/>
        <v>0</v>
      </c>
      <c r="BL251" s="13" t="s">
        <v>205</v>
      </c>
      <c r="BM251" s="135" t="s">
        <v>544</v>
      </c>
    </row>
    <row r="252" spans="2:65" s="1" customFormat="1" ht="24.2" customHeight="1">
      <c r="B252" s="28"/>
      <c r="C252" s="137" t="s">
        <v>545</v>
      </c>
      <c r="D252" s="137" t="s">
        <v>214</v>
      </c>
      <c r="E252" s="138" t="s">
        <v>546</v>
      </c>
      <c r="F252" s="139" t="s">
        <v>547</v>
      </c>
      <c r="G252" s="140" t="s">
        <v>151</v>
      </c>
      <c r="H252" s="141">
        <v>46</v>
      </c>
      <c r="I252" s="142"/>
      <c r="J252" s="143">
        <f t="shared" si="80"/>
        <v>0</v>
      </c>
      <c r="K252" s="139" t="s">
        <v>146</v>
      </c>
      <c r="L252" s="144"/>
      <c r="M252" s="145" t="s">
        <v>1</v>
      </c>
      <c r="N252" s="146" t="s">
        <v>44</v>
      </c>
      <c r="P252" s="133">
        <f t="shared" si="81"/>
        <v>0</v>
      </c>
      <c r="Q252" s="133">
        <v>3.4000000000000002E-4</v>
      </c>
      <c r="R252" s="133">
        <f t="shared" si="82"/>
        <v>1.5640000000000001E-2</v>
      </c>
      <c r="S252" s="133">
        <v>0</v>
      </c>
      <c r="T252" s="134">
        <f t="shared" si="83"/>
        <v>0</v>
      </c>
      <c r="AR252" s="135" t="s">
        <v>273</v>
      </c>
      <c r="AT252" s="135" t="s">
        <v>214</v>
      </c>
      <c r="AU252" s="135" t="s">
        <v>88</v>
      </c>
      <c r="AY252" s="13" t="s">
        <v>139</v>
      </c>
      <c r="BE252" s="136">
        <f t="shared" si="84"/>
        <v>0</v>
      </c>
      <c r="BF252" s="136">
        <f t="shared" si="85"/>
        <v>0</v>
      </c>
      <c r="BG252" s="136">
        <f t="shared" si="86"/>
        <v>0</v>
      </c>
      <c r="BH252" s="136">
        <f t="shared" si="87"/>
        <v>0</v>
      </c>
      <c r="BI252" s="136">
        <f t="shared" si="88"/>
        <v>0</v>
      </c>
      <c r="BJ252" s="13" t="s">
        <v>86</v>
      </c>
      <c r="BK252" s="136">
        <f t="shared" si="89"/>
        <v>0</v>
      </c>
      <c r="BL252" s="13" t="s">
        <v>205</v>
      </c>
      <c r="BM252" s="135" t="s">
        <v>548</v>
      </c>
    </row>
    <row r="253" spans="2:65" s="1" customFormat="1" ht="24.2" customHeight="1">
      <c r="B253" s="28"/>
      <c r="C253" s="137" t="s">
        <v>549</v>
      </c>
      <c r="D253" s="137" t="s">
        <v>214</v>
      </c>
      <c r="E253" s="138" t="s">
        <v>550</v>
      </c>
      <c r="F253" s="139" t="s">
        <v>551</v>
      </c>
      <c r="G253" s="140" t="s">
        <v>151</v>
      </c>
      <c r="H253" s="141">
        <v>10</v>
      </c>
      <c r="I253" s="142"/>
      <c r="J253" s="143">
        <f t="shared" si="80"/>
        <v>0</v>
      </c>
      <c r="K253" s="139" t="s">
        <v>146</v>
      </c>
      <c r="L253" s="144"/>
      <c r="M253" s="145" t="s">
        <v>1</v>
      </c>
      <c r="N253" s="146" t="s">
        <v>44</v>
      </c>
      <c r="P253" s="133">
        <f t="shared" si="81"/>
        <v>0</v>
      </c>
      <c r="Q253" s="133">
        <v>8.0000000000000007E-5</v>
      </c>
      <c r="R253" s="133">
        <f t="shared" si="82"/>
        <v>8.0000000000000004E-4</v>
      </c>
      <c r="S253" s="133">
        <v>0</v>
      </c>
      <c r="T253" s="134">
        <f t="shared" si="83"/>
        <v>0</v>
      </c>
      <c r="AR253" s="135" t="s">
        <v>273</v>
      </c>
      <c r="AT253" s="135" t="s">
        <v>214</v>
      </c>
      <c r="AU253" s="135" t="s">
        <v>88</v>
      </c>
      <c r="AY253" s="13" t="s">
        <v>139</v>
      </c>
      <c r="BE253" s="136">
        <f t="shared" si="84"/>
        <v>0</v>
      </c>
      <c r="BF253" s="136">
        <f t="shared" si="85"/>
        <v>0</v>
      </c>
      <c r="BG253" s="136">
        <f t="shared" si="86"/>
        <v>0</v>
      </c>
      <c r="BH253" s="136">
        <f t="shared" si="87"/>
        <v>0</v>
      </c>
      <c r="BI253" s="136">
        <f t="shared" si="88"/>
        <v>0</v>
      </c>
      <c r="BJ253" s="13" t="s">
        <v>86</v>
      </c>
      <c r="BK253" s="136">
        <f t="shared" si="89"/>
        <v>0</v>
      </c>
      <c r="BL253" s="13" t="s">
        <v>205</v>
      </c>
      <c r="BM253" s="135" t="s">
        <v>552</v>
      </c>
    </row>
    <row r="254" spans="2:65" s="1" customFormat="1" ht="24.2" customHeight="1">
      <c r="B254" s="28"/>
      <c r="C254" s="137" t="s">
        <v>553</v>
      </c>
      <c r="D254" s="137" t="s">
        <v>214</v>
      </c>
      <c r="E254" s="138" t="s">
        <v>554</v>
      </c>
      <c r="F254" s="139" t="s">
        <v>555</v>
      </c>
      <c r="G254" s="140" t="s">
        <v>151</v>
      </c>
      <c r="H254" s="141">
        <v>5</v>
      </c>
      <c r="I254" s="142"/>
      <c r="J254" s="143">
        <f t="shared" si="80"/>
        <v>0</v>
      </c>
      <c r="K254" s="139" t="s">
        <v>1</v>
      </c>
      <c r="L254" s="144"/>
      <c r="M254" s="145" t="s">
        <v>1</v>
      </c>
      <c r="N254" s="146" t="s">
        <v>44</v>
      </c>
      <c r="P254" s="133">
        <f t="shared" si="81"/>
        <v>0</v>
      </c>
      <c r="Q254" s="133">
        <v>5.9000000000000003E-4</v>
      </c>
      <c r="R254" s="133">
        <f t="shared" si="82"/>
        <v>2.9500000000000004E-3</v>
      </c>
      <c r="S254" s="133">
        <v>0</v>
      </c>
      <c r="T254" s="134">
        <f t="shared" si="83"/>
        <v>0</v>
      </c>
      <c r="AR254" s="135" t="s">
        <v>273</v>
      </c>
      <c r="AT254" s="135" t="s">
        <v>214</v>
      </c>
      <c r="AU254" s="135" t="s">
        <v>88</v>
      </c>
      <c r="AY254" s="13" t="s">
        <v>139</v>
      </c>
      <c r="BE254" s="136">
        <f t="shared" si="84"/>
        <v>0</v>
      </c>
      <c r="BF254" s="136">
        <f t="shared" si="85"/>
        <v>0</v>
      </c>
      <c r="BG254" s="136">
        <f t="shared" si="86"/>
        <v>0</v>
      </c>
      <c r="BH254" s="136">
        <f t="shared" si="87"/>
        <v>0</v>
      </c>
      <c r="BI254" s="136">
        <f t="shared" si="88"/>
        <v>0</v>
      </c>
      <c r="BJ254" s="13" t="s">
        <v>86</v>
      </c>
      <c r="BK254" s="136">
        <f t="shared" si="89"/>
        <v>0</v>
      </c>
      <c r="BL254" s="13" t="s">
        <v>205</v>
      </c>
      <c r="BM254" s="135" t="s">
        <v>556</v>
      </c>
    </row>
    <row r="255" spans="2:65" s="1" customFormat="1" ht="37.9" customHeight="1">
      <c r="B255" s="28"/>
      <c r="C255" s="124" t="s">
        <v>557</v>
      </c>
      <c r="D255" s="124" t="s">
        <v>142</v>
      </c>
      <c r="E255" s="125" t="s">
        <v>558</v>
      </c>
      <c r="F255" s="126" t="s">
        <v>559</v>
      </c>
      <c r="G255" s="127" t="s">
        <v>151</v>
      </c>
      <c r="H255" s="128">
        <v>40</v>
      </c>
      <c r="I255" s="129"/>
      <c r="J255" s="130">
        <f t="shared" si="80"/>
        <v>0</v>
      </c>
      <c r="K255" s="126" t="s">
        <v>146</v>
      </c>
      <c r="L255" s="28"/>
      <c r="M255" s="131" t="s">
        <v>1</v>
      </c>
      <c r="N255" s="132" t="s">
        <v>44</v>
      </c>
      <c r="P255" s="133">
        <f t="shared" si="81"/>
        <v>0</v>
      </c>
      <c r="Q255" s="133">
        <v>0</v>
      </c>
      <c r="R255" s="133">
        <f t="shared" si="82"/>
        <v>0</v>
      </c>
      <c r="S255" s="133">
        <v>2.15E-3</v>
      </c>
      <c r="T255" s="134">
        <f t="shared" si="83"/>
        <v>8.5999999999999993E-2</v>
      </c>
      <c r="AR255" s="135" t="s">
        <v>205</v>
      </c>
      <c r="AT255" s="135" t="s">
        <v>142</v>
      </c>
      <c r="AU255" s="135" t="s">
        <v>88</v>
      </c>
      <c r="AY255" s="13" t="s">
        <v>139</v>
      </c>
      <c r="BE255" s="136">
        <f t="shared" si="84"/>
        <v>0</v>
      </c>
      <c r="BF255" s="136">
        <f t="shared" si="85"/>
        <v>0</v>
      </c>
      <c r="BG255" s="136">
        <f t="shared" si="86"/>
        <v>0</v>
      </c>
      <c r="BH255" s="136">
        <f t="shared" si="87"/>
        <v>0</v>
      </c>
      <c r="BI255" s="136">
        <f t="shared" si="88"/>
        <v>0</v>
      </c>
      <c r="BJ255" s="13" t="s">
        <v>86</v>
      </c>
      <c r="BK255" s="136">
        <f t="shared" si="89"/>
        <v>0</v>
      </c>
      <c r="BL255" s="13" t="s">
        <v>205</v>
      </c>
      <c r="BM255" s="135" t="s">
        <v>560</v>
      </c>
    </row>
    <row r="256" spans="2:65" s="1" customFormat="1" ht="33" customHeight="1">
      <c r="B256" s="28"/>
      <c r="C256" s="124" t="s">
        <v>561</v>
      </c>
      <c r="D256" s="124" t="s">
        <v>142</v>
      </c>
      <c r="E256" s="125" t="s">
        <v>562</v>
      </c>
      <c r="F256" s="126" t="s">
        <v>563</v>
      </c>
      <c r="G256" s="127" t="s">
        <v>158</v>
      </c>
      <c r="H256" s="128">
        <v>1</v>
      </c>
      <c r="I256" s="129"/>
      <c r="J256" s="130">
        <f t="shared" si="80"/>
        <v>0</v>
      </c>
      <c r="K256" s="126" t="s">
        <v>146</v>
      </c>
      <c r="L256" s="28"/>
      <c r="M256" s="131" t="s">
        <v>1</v>
      </c>
      <c r="N256" s="132" t="s">
        <v>44</v>
      </c>
      <c r="P256" s="133">
        <f t="shared" si="81"/>
        <v>0</v>
      </c>
      <c r="Q256" s="133">
        <v>0</v>
      </c>
      <c r="R256" s="133">
        <f t="shared" si="82"/>
        <v>0</v>
      </c>
      <c r="S256" s="133">
        <v>0</v>
      </c>
      <c r="T256" s="134">
        <f t="shared" si="83"/>
        <v>0</v>
      </c>
      <c r="AR256" s="135" t="s">
        <v>205</v>
      </c>
      <c r="AT256" s="135" t="s">
        <v>142</v>
      </c>
      <c r="AU256" s="135" t="s">
        <v>88</v>
      </c>
      <c r="AY256" s="13" t="s">
        <v>139</v>
      </c>
      <c r="BE256" s="136">
        <f t="shared" si="84"/>
        <v>0</v>
      </c>
      <c r="BF256" s="136">
        <f t="shared" si="85"/>
        <v>0</v>
      </c>
      <c r="BG256" s="136">
        <f t="shared" si="86"/>
        <v>0</v>
      </c>
      <c r="BH256" s="136">
        <f t="shared" si="87"/>
        <v>0</v>
      </c>
      <c r="BI256" s="136">
        <f t="shared" si="88"/>
        <v>0</v>
      </c>
      <c r="BJ256" s="13" t="s">
        <v>86</v>
      </c>
      <c r="BK256" s="136">
        <f t="shared" si="89"/>
        <v>0</v>
      </c>
      <c r="BL256" s="13" t="s">
        <v>205</v>
      </c>
      <c r="BM256" s="135" t="s">
        <v>564</v>
      </c>
    </row>
    <row r="257" spans="2:65" s="1" customFormat="1" ht="44.25" customHeight="1">
      <c r="B257" s="28"/>
      <c r="C257" s="137" t="s">
        <v>565</v>
      </c>
      <c r="D257" s="137" t="s">
        <v>214</v>
      </c>
      <c r="E257" s="138" t="s">
        <v>566</v>
      </c>
      <c r="F257" s="139" t="s">
        <v>567</v>
      </c>
      <c r="G257" s="140" t="s">
        <v>158</v>
      </c>
      <c r="H257" s="141">
        <v>1</v>
      </c>
      <c r="I257" s="142"/>
      <c r="J257" s="143">
        <f t="shared" si="80"/>
        <v>0</v>
      </c>
      <c r="K257" s="139" t="s">
        <v>1</v>
      </c>
      <c r="L257" s="144"/>
      <c r="M257" s="145" t="s">
        <v>1</v>
      </c>
      <c r="N257" s="146" t="s">
        <v>44</v>
      </c>
      <c r="P257" s="133">
        <f t="shared" si="81"/>
        <v>0</v>
      </c>
      <c r="Q257" s="133">
        <v>2.0000000000000001E-4</v>
      </c>
      <c r="R257" s="133">
        <f t="shared" si="82"/>
        <v>2.0000000000000001E-4</v>
      </c>
      <c r="S257" s="133">
        <v>0</v>
      </c>
      <c r="T257" s="134">
        <f t="shared" si="83"/>
        <v>0</v>
      </c>
      <c r="AR257" s="135" t="s">
        <v>273</v>
      </c>
      <c r="AT257" s="135" t="s">
        <v>214</v>
      </c>
      <c r="AU257" s="135" t="s">
        <v>88</v>
      </c>
      <c r="AY257" s="13" t="s">
        <v>139</v>
      </c>
      <c r="BE257" s="136">
        <f t="shared" si="84"/>
        <v>0</v>
      </c>
      <c r="BF257" s="136">
        <f t="shared" si="85"/>
        <v>0</v>
      </c>
      <c r="BG257" s="136">
        <f t="shared" si="86"/>
        <v>0</v>
      </c>
      <c r="BH257" s="136">
        <f t="shared" si="87"/>
        <v>0</v>
      </c>
      <c r="BI257" s="136">
        <f t="shared" si="88"/>
        <v>0</v>
      </c>
      <c r="BJ257" s="13" t="s">
        <v>86</v>
      </c>
      <c r="BK257" s="136">
        <f t="shared" si="89"/>
        <v>0</v>
      </c>
      <c r="BL257" s="13" t="s">
        <v>205</v>
      </c>
      <c r="BM257" s="135" t="s">
        <v>568</v>
      </c>
    </row>
    <row r="258" spans="2:65" s="1" customFormat="1" ht="37.9" customHeight="1">
      <c r="B258" s="28"/>
      <c r="C258" s="124" t="s">
        <v>569</v>
      </c>
      <c r="D258" s="124" t="s">
        <v>142</v>
      </c>
      <c r="E258" s="125" t="s">
        <v>570</v>
      </c>
      <c r="F258" s="126" t="s">
        <v>571</v>
      </c>
      <c r="G258" s="127" t="s">
        <v>158</v>
      </c>
      <c r="H258" s="128">
        <v>1</v>
      </c>
      <c r="I258" s="129"/>
      <c r="J258" s="130">
        <f t="shared" si="80"/>
        <v>0</v>
      </c>
      <c r="K258" s="126" t="s">
        <v>146</v>
      </c>
      <c r="L258" s="28"/>
      <c r="M258" s="131" t="s">
        <v>1</v>
      </c>
      <c r="N258" s="132" t="s">
        <v>44</v>
      </c>
      <c r="P258" s="133">
        <f t="shared" si="81"/>
        <v>0</v>
      </c>
      <c r="Q258" s="133">
        <v>0</v>
      </c>
      <c r="R258" s="133">
        <f t="shared" si="82"/>
        <v>0</v>
      </c>
      <c r="S258" s="133">
        <v>0</v>
      </c>
      <c r="T258" s="134">
        <f t="shared" si="83"/>
        <v>0</v>
      </c>
      <c r="AR258" s="135" t="s">
        <v>205</v>
      </c>
      <c r="AT258" s="135" t="s">
        <v>142</v>
      </c>
      <c r="AU258" s="135" t="s">
        <v>88</v>
      </c>
      <c r="AY258" s="13" t="s">
        <v>139</v>
      </c>
      <c r="BE258" s="136">
        <f t="shared" si="84"/>
        <v>0</v>
      </c>
      <c r="BF258" s="136">
        <f t="shared" si="85"/>
        <v>0</v>
      </c>
      <c r="BG258" s="136">
        <f t="shared" si="86"/>
        <v>0</v>
      </c>
      <c r="BH258" s="136">
        <f t="shared" si="87"/>
        <v>0</v>
      </c>
      <c r="BI258" s="136">
        <f t="shared" si="88"/>
        <v>0</v>
      </c>
      <c r="BJ258" s="13" t="s">
        <v>86</v>
      </c>
      <c r="BK258" s="136">
        <f t="shared" si="89"/>
        <v>0</v>
      </c>
      <c r="BL258" s="13" t="s">
        <v>205</v>
      </c>
      <c r="BM258" s="135" t="s">
        <v>572</v>
      </c>
    </row>
    <row r="259" spans="2:65" s="1" customFormat="1" ht="16.5" customHeight="1">
      <c r="B259" s="28"/>
      <c r="C259" s="137" t="s">
        <v>573</v>
      </c>
      <c r="D259" s="137" t="s">
        <v>214</v>
      </c>
      <c r="E259" s="138" t="s">
        <v>574</v>
      </c>
      <c r="F259" s="139" t="s">
        <v>575</v>
      </c>
      <c r="G259" s="140" t="s">
        <v>158</v>
      </c>
      <c r="H259" s="141">
        <v>1</v>
      </c>
      <c r="I259" s="142"/>
      <c r="J259" s="143">
        <f t="shared" si="80"/>
        <v>0</v>
      </c>
      <c r="K259" s="139" t="s">
        <v>146</v>
      </c>
      <c r="L259" s="144"/>
      <c r="M259" s="145" t="s">
        <v>1</v>
      </c>
      <c r="N259" s="146" t="s">
        <v>44</v>
      </c>
      <c r="P259" s="133">
        <f t="shared" si="81"/>
        <v>0</v>
      </c>
      <c r="Q259" s="133">
        <v>8.0000000000000004E-4</v>
      </c>
      <c r="R259" s="133">
        <f t="shared" si="82"/>
        <v>8.0000000000000004E-4</v>
      </c>
      <c r="S259" s="133">
        <v>0</v>
      </c>
      <c r="T259" s="134">
        <f t="shared" si="83"/>
        <v>0</v>
      </c>
      <c r="AR259" s="135" t="s">
        <v>273</v>
      </c>
      <c r="AT259" s="135" t="s">
        <v>214</v>
      </c>
      <c r="AU259" s="135" t="s">
        <v>88</v>
      </c>
      <c r="AY259" s="13" t="s">
        <v>139</v>
      </c>
      <c r="BE259" s="136">
        <f t="shared" si="84"/>
        <v>0</v>
      </c>
      <c r="BF259" s="136">
        <f t="shared" si="85"/>
        <v>0</v>
      </c>
      <c r="BG259" s="136">
        <f t="shared" si="86"/>
        <v>0</v>
      </c>
      <c r="BH259" s="136">
        <f t="shared" si="87"/>
        <v>0</v>
      </c>
      <c r="BI259" s="136">
        <f t="shared" si="88"/>
        <v>0</v>
      </c>
      <c r="BJ259" s="13" t="s">
        <v>86</v>
      </c>
      <c r="BK259" s="136">
        <f t="shared" si="89"/>
        <v>0</v>
      </c>
      <c r="BL259" s="13" t="s">
        <v>205</v>
      </c>
      <c r="BM259" s="135" t="s">
        <v>576</v>
      </c>
    </row>
    <row r="260" spans="2:65" s="1" customFormat="1" ht="33" customHeight="1">
      <c r="B260" s="28"/>
      <c r="C260" s="124" t="s">
        <v>577</v>
      </c>
      <c r="D260" s="124" t="s">
        <v>142</v>
      </c>
      <c r="E260" s="125" t="s">
        <v>578</v>
      </c>
      <c r="F260" s="126" t="s">
        <v>579</v>
      </c>
      <c r="G260" s="127" t="s">
        <v>158</v>
      </c>
      <c r="H260" s="128">
        <v>4</v>
      </c>
      <c r="I260" s="129"/>
      <c r="J260" s="130">
        <f t="shared" si="80"/>
        <v>0</v>
      </c>
      <c r="K260" s="126" t="s">
        <v>146</v>
      </c>
      <c r="L260" s="28"/>
      <c r="M260" s="131" t="s">
        <v>1</v>
      </c>
      <c r="N260" s="132" t="s">
        <v>44</v>
      </c>
      <c r="P260" s="133">
        <f t="shared" si="81"/>
        <v>0</v>
      </c>
      <c r="Q260" s="133">
        <v>0</v>
      </c>
      <c r="R260" s="133">
        <f t="shared" si="82"/>
        <v>0</v>
      </c>
      <c r="S260" s="133">
        <v>0</v>
      </c>
      <c r="T260" s="134">
        <f t="shared" si="83"/>
        <v>0</v>
      </c>
      <c r="AR260" s="135" t="s">
        <v>205</v>
      </c>
      <c r="AT260" s="135" t="s">
        <v>142</v>
      </c>
      <c r="AU260" s="135" t="s">
        <v>88</v>
      </c>
      <c r="AY260" s="13" t="s">
        <v>139</v>
      </c>
      <c r="BE260" s="136">
        <f t="shared" si="84"/>
        <v>0</v>
      </c>
      <c r="BF260" s="136">
        <f t="shared" si="85"/>
        <v>0</v>
      </c>
      <c r="BG260" s="136">
        <f t="shared" si="86"/>
        <v>0</v>
      </c>
      <c r="BH260" s="136">
        <f t="shared" si="87"/>
        <v>0</v>
      </c>
      <c r="BI260" s="136">
        <f t="shared" si="88"/>
        <v>0</v>
      </c>
      <c r="BJ260" s="13" t="s">
        <v>86</v>
      </c>
      <c r="BK260" s="136">
        <f t="shared" si="89"/>
        <v>0</v>
      </c>
      <c r="BL260" s="13" t="s">
        <v>205</v>
      </c>
      <c r="BM260" s="135" t="s">
        <v>580</v>
      </c>
    </row>
    <row r="261" spans="2:65" s="1" customFormat="1" ht="24.2" customHeight="1">
      <c r="B261" s="28"/>
      <c r="C261" s="137" t="s">
        <v>581</v>
      </c>
      <c r="D261" s="137" t="s">
        <v>214</v>
      </c>
      <c r="E261" s="138" t="s">
        <v>582</v>
      </c>
      <c r="F261" s="139" t="s">
        <v>583</v>
      </c>
      <c r="G261" s="140" t="s">
        <v>158</v>
      </c>
      <c r="H261" s="141">
        <v>4</v>
      </c>
      <c r="I261" s="142"/>
      <c r="J261" s="143">
        <f t="shared" si="80"/>
        <v>0</v>
      </c>
      <c r="K261" s="139" t="s">
        <v>1</v>
      </c>
      <c r="L261" s="144"/>
      <c r="M261" s="145" t="s">
        <v>1</v>
      </c>
      <c r="N261" s="146" t="s">
        <v>44</v>
      </c>
      <c r="P261" s="133">
        <f t="shared" si="81"/>
        <v>0</v>
      </c>
      <c r="Q261" s="133">
        <v>3.5999999999999999E-3</v>
      </c>
      <c r="R261" s="133">
        <f t="shared" si="82"/>
        <v>1.44E-2</v>
      </c>
      <c r="S261" s="133">
        <v>0</v>
      </c>
      <c r="T261" s="134">
        <f t="shared" si="83"/>
        <v>0</v>
      </c>
      <c r="AR261" s="135" t="s">
        <v>273</v>
      </c>
      <c r="AT261" s="135" t="s">
        <v>214</v>
      </c>
      <c r="AU261" s="135" t="s">
        <v>88</v>
      </c>
      <c r="AY261" s="13" t="s">
        <v>139</v>
      </c>
      <c r="BE261" s="136">
        <f t="shared" si="84"/>
        <v>0</v>
      </c>
      <c r="BF261" s="136">
        <f t="shared" si="85"/>
        <v>0</v>
      </c>
      <c r="BG261" s="136">
        <f t="shared" si="86"/>
        <v>0</v>
      </c>
      <c r="BH261" s="136">
        <f t="shared" si="87"/>
        <v>0</v>
      </c>
      <c r="BI261" s="136">
        <f t="shared" si="88"/>
        <v>0</v>
      </c>
      <c r="BJ261" s="13" t="s">
        <v>86</v>
      </c>
      <c r="BK261" s="136">
        <f t="shared" si="89"/>
        <v>0</v>
      </c>
      <c r="BL261" s="13" t="s">
        <v>205</v>
      </c>
      <c r="BM261" s="135" t="s">
        <v>584</v>
      </c>
    </row>
    <row r="262" spans="2:65" s="1" customFormat="1" ht="37.9" customHeight="1">
      <c r="B262" s="28"/>
      <c r="C262" s="124" t="s">
        <v>585</v>
      </c>
      <c r="D262" s="124" t="s">
        <v>142</v>
      </c>
      <c r="E262" s="125" t="s">
        <v>586</v>
      </c>
      <c r="F262" s="126" t="s">
        <v>587</v>
      </c>
      <c r="G262" s="127" t="s">
        <v>158</v>
      </c>
      <c r="H262" s="128">
        <v>4</v>
      </c>
      <c r="I262" s="129"/>
      <c r="J262" s="130">
        <f t="shared" si="80"/>
        <v>0</v>
      </c>
      <c r="K262" s="126" t="s">
        <v>146</v>
      </c>
      <c r="L262" s="28"/>
      <c r="M262" s="131" t="s">
        <v>1</v>
      </c>
      <c r="N262" s="132" t="s">
        <v>44</v>
      </c>
      <c r="P262" s="133">
        <f t="shared" si="81"/>
        <v>0</v>
      </c>
      <c r="Q262" s="133">
        <v>0</v>
      </c>
      <c r="R262" s="133">
        <f t="shared" si="82"/>
        <v>0</v>
      </c>
      <c r="S262" s="133">
        <v>1.2999999999999999E-3</v>
      </c>
      <c r="T262" s="134">
        <f t="shared" si="83"/>
        <v>5.1999999999999998E-3</v>
      </c>
      <c r="AR262" s="135" t="s">
        <v>205</v>
      </c>
      <c r="AT262" s="135" t="s">
        <v>142</v>
      </c>
      <c r="AU262" s="135" t="s">
        <v>88</v>
      </c>
      <c r="AY262" s="13" t="s">
        <v>139</v>
      </c>
      <c r="BE262" s="136">
        <f t="shared" si="84"/>
        <v>0</v>
      </c>
      <c r="BF262" s="136">
        <f t="shared" si="85"/>
        <v>0</v>
      </c>
      <c r="BG262" s="136">
        <f t="shared" si="86"/>
        <v>0</v>
      </c>
      <c r="BH262" s="136">
        <f t="shared" si="87"/>
        <v>0</v>
      </c>
      <c r="BI262" s="136">
        <f t="shared" si="88"/>
        <v>0</v>
      </c>
      <c r="BJ262" s="13" t="s">
        <v>86</v>
      </c>
      <c r="BK262" s="136">
        <f t="shared" si="89"/>
        <v>0</v>
      </c>
      <c r="BL262" s="13" t="s">
        <v>205</v>
      </c>
      <c r="BM262" s="135" t="s">
        <v>588</v>
      </c>
    </row>
    <row r="263" spans="2:65" s="1" customFormat="1" ht="44.25" customHeight="1">
      <c r="B263" s="28"/>
      <c r="C263" s="124" t="s">
        <v>589</v>
      </c>
      <c r="D263" s="124" t="s">
        <v>142</v>
      </c>
      <c r="E263" s="125" t="s">
        <v>590</v>
      </c>
      <c r="F263" s="126" t="s">
        <v>591</v>
      </c>
      <c r="G263" s="127" t="s">
        <v>158</v>
      </c>
      <c r="H263" s="128">
        <v>1</v>
      </c>
      <c r="I263" s="129"/>
      <c r="J263" s="130">
        <f t="shared" si="80"/>
        <v>0</v>
      </c>
      <c r="K263" s="126" t="s">
        <v>146</v>
      </c>
      <c r="L263" s="28"/>
      <c r="M263" s="131" t="s">
        <v>1</v>
      </c>
      <c r="N263" s="132" t="s">
        <v>44</v>
      </c>
      <c r="P263" s="133">
        <f t="shared" si="81"/>
        <v>0</v>
      </c>
      <c r="Q263" s="133">
        <v>0</v>
      </c>
      <c r="R263" s="133">
        <f t="shared" si="82"/>
        <v>0</v>
      </c>
      <c r="S263" s="133">
        <v>0</v>
      </c>
      <c r="T263" s="134">
        <f t="shared" si="83"/>
        <v>0</v>
      </c>
      <c r="AR263" s="135" t="s">
        <v>205</v>
      </c>
      <c r="AT263" s="135" t="s">
        <v>142</v>
      </c>
      <c r="AU263" s="135" t="s">
        <v>88</v>
      </c>
      <c r="AY263" s="13" t="s">
        <v>139</v>
      </c>
      <c r="BE263" s="136">
        <f t="shared" si="84"/>
        <v>0</v>
      </c>
      <c r="BF263" s="136">
        <f t="shared" si="85"/>
        <v>0</v>
      </c>
      <c r="BG263" s="136">
        <f t="shared" si="86"/>
        <v>0</v>
      </c>
      <c r="BH263" s="136">
        <f t="shared" si="87"/>
        <v>0</v>
      </c>
      <c r="BI263" s="136">
        <f t="shared" si="88"/>
        <v>0</v>
      </c>
      <c r="BJ263" s="13" t="s">
        <v>86</v>
      </c>
      <c r="BK263" s="136">
        <f t="shared" si="89"/>
        <v>0</v>
      </c>
      <c r="BL263" s="13" t="s">
        <v>205</v>
      </c>
      <c r="BM263" s="135" t="s">
        <v>592</v>
      </c>
    </row>
    <row r="264" spans="2:65" s="1" customFormat="1" ht="33" customHeight="1">
      <c r="B264" s="28"/>
      <c r="C264" s="124" t="s">
        <v>593</v>
      </c>
      <c r="D264" s="124" t="s">
        <v>142</v>
      </c>
      <c r="E264" s="125" t="s">
        <v>594</v>
      </c>
      <c r="F264" s="126" t="s">
        <v>595</v>
      </c>
      <c r="G264" s="127" t="s">
        <v>158</v>
      </c>
      <c r="H264" s="128">
        <v>1</v>
      </c>
      <c r="I264" s="129"/>
      <c r="J264" s="130">
        <f t="shared" si="80"/>
        <v>0</v>
      </c>
      <c r="K264" s="126" t="s">
        <v>146</v>
      </c>
      <c r="L264" s="28"/>
      <c r="M264" s="131" t="s">
        <v>1</v>
      </c>
      <c r="N264" s="132" t="s">
        <v>44</v>
      </c>
      <c r="P264" s="133">
        <f t="shared" si="81"/>
        <v>0</v>
      </c>
      <c r="Q264" s="133">
        <v>0</v>
      </c>
      <c r="R264" s="133">
        <f t="shared" si="82"/>
        <v>0</v>
      </c>
      <c r="S264" s="133">
        <v>0</v>
      </c>
      <c r="T264" s="134">
        <f t="shared" si="83"/>
        <v>0</v>
      </c>
      <c r="AR264" s="135" t="s">
        <v>205</v>
      </c>
      <c r="AT264" s="135" t="s">
        <v>142</v>
      </c>
      <c r="AU264" s="135" t="s">
        <v>88</v>
      </c>
      <c r="AY264" s="13" t="s">
        <v>139</v>
      </c>
      <c r="BE264" s="136">
        <f t="shared" si="84"/>
        <v>0</v>
      </c>
      <c r="BF264" s="136">
        <f t="shared" si="85"/>
        <v>0</v>
      </c>
      <c r="BG264" s="136">
        <f t="shared" si="86"/>
        <v>0</v>
      </c>
      <c r="BH264" s="136">
        <f t="shared" si="87"/>
        <v>0</v>
      </c>
      <c r="BI264" s="136">
        <f t="shared" si="88"/>
        <v>0</v>
      </c>
      <c r="BJ264" s="13" t="s">
        <v>86</v>
      </c>
      <c r="BK264" s="136">
        <f t="shared" si="89"/>
        <v>0</v>
      </c>
      <c r="BL264" s="13" t="s">
        <v>205</v>
      </c>
      <c r="BM264" s="135" t="s">
        <v>596</v>
      </c>
    </row>
    <row r="265" spans="2:65" s="1" customFormat="1" ht="24.2" customHeight="1">
      <c r="B265" s="28"/>
      <c r="C265" s="124" t="s">
        <v>597</v>
      </c>
      <c r="D265" s="124" t="s">
        <v>142</v>
      </c>
      <c r="E265" s="125" t="s">
        <v>598</v>
      </c>
      <c r="F265" s="126" t="s">
        <v>599</v>
      </c>
      <c r="G265" s="127" t="s">
        <v>151</v>
      </c>
      <c r="H265" s="128">
        <v>5</v>
      </c>
      <c r="I265" s="129"/>
      <c r="J265" s="130">
        <f t="shared" si="80"/>
        <v>0</v>
      </c>
      <c r="K265" s="126" t="s">
        <v>146</v>
      </c>
      <c r="L265" s="28"/>
      <c r="M265" s="131" t="s">
        <v>1</v>
      </c>
      <c r="N265" s="132" t="s">
        <v>44</v>
      </c>
      <c r="P265" s="133">
        <f t="shared" si="81"/>
        <v>0</v>
      </c>
      <c r="Q265" s="133">
        <v>0</v>
      </c>
      <c r="R265" s="133">
        <f t="shared" si="82"/>
        <v>0</v>
      </c>
      <c r="S265" s="133">
        <v>0</v>
      </c>
      <c r="T265" s="134">
        <f t="shared" si="83"/>
        <v>0</v>
      </c>
      <c r="AR265" s="135" t="s">
        <v>205</v>
      </c>
      <c r="AT265" s="135" t="s">
        <v>142</v>
      </c>
      <c r="AU265" s="135" t="s">
        <v>88</v>
      </c>
      <c r="AY265" s="13" t="s">
        <v>139</v>
      </c>
      <c r="BE265" s="136">
        <f t="shared" si="84"/>
        <v>0</v>
      </c>
      <c r="BF265" s="136">
        <f t="shared" si="85"/>
        <v>0</v>
      </c>
      <c r="BG265" s="136">
        <f t="shared" si="86"/>
        <v>0</v>
      </c>
      <c r="BH265" s="136">
        <f t="shared" si="87"/>
        <v>0</v>
      </c>
      <c r="BI265" s="136">
        <f t="shared" si="88"/>
        <v>0</v>
      </c>
      <c r="BJ265" s="13" t="s">
        <v>86</v>
      </c>
      <c r="BK265" s="136">
        <f t="shared" si="89"/>
        <v>0</v>
      </c>
      <c r="BL265" s="13" t="s">
        <v>205</v>
      </c>
      <c r="BM265" s="135" t="s">
        <v>600</v>
      </c>
    </row>
    <row r="266" spans="2:65" s="1" customFormat="1" ht="24.2" customHeight="1">
      <c r="B266" s="28"/>
      <c r="C266" s="137" t="s">
        <v>601</v>
      </c>
      <c r="D266" s="137" t="s">
        <v>214</v>
      </c>
      <c r="E266" s="138" t="s">
        <v>602</v>
      </c>
      <c r="F266" s="139" t="s">
        <v>603</v>
      </c>
      <c r="G266" s="140" t="s">
        <v>151</v>
      </c>
      <c r="H266" s="141">
        <v>6</v>
      </c>
      <c r="I266" s="142"/>
      <c r="J266" s="143">
        <f t="shared" si="80"/>
        <v>0</v>
      </c>
      <c r="K266" s="139" t="s">
        <v>146</v>
      </c>
      <c r="L266" s="144"/>
      <c r="M266" s="145" t="s">
        <v>1</v>
      </c>
      <c r="N266" s="146" t="s">
        <v>44</v>
      </c>
      <c r="P266" s="133">
        <f t="shared" si="81"/>
        <v>0</v>
      </c>
      <c r="Q266" s="133">
        <v>4.0000000000000003E-5</v>
      </c>
      <c r="R266" s="133">
        <f t="shared" si="82"/>
        <v>2.4000000000000003E-4</v>
      </c>
      <c r="S266" s="133">
        <v>0</v>
      </c>
      <c r="T266" s="134">
        <f t="shared" si="83"/>
        <v>0</v>
      </c>
      <c r="AR266" s="135" t="s">
        <v>273</v>
      </c>
      <c r="AT266" s="135" t="s">
        <v>214</v>
      </c>
      <c r="AU266" s="135" t="s">
        <v>88</v>
      </c>
      <c r="AY266" s="13" t="s">
        <v>139</v>
      </c>
      <c r="BE266" s="136">
        <f t="shared" si="84"/>
        <v>0</v>
      </c>
      <c r="BF266" s="136">
        <f t="shared" si="85"/>
        <v>0</v>
      </c>
      <c r="BG266" s="136">
        <f t="shared" si="86"/>
        <v>0</v>
      </c>
      <c r="BH266" s="136">
        <f t="shared" si="87"/>
        <v>0</v>
      </c>
      <c r="BI266" s="136">
        <f t="shared" si="88"/>
        <v>0</v>
      </c>
      <c r="BJ266" s="13" t="s">
        <v>86</v>
      </c>
      <c r="BK266" s="136">
        <f t="shared" si="89"/>
        <v>0</v>
      </c>
      <c r="BL266" s="13" t="s">
        <v>205</v>
      </c>
      <c r="BM266" s="135" t="s">
        <v>604</v>
      </c>
    </row>
    <row r="267" spans="2:65" s="1" customFormat="1" ht="24.2" customHeight="1">
      <c r="B267" s="28"/>
      <c r="C267" s="124" t="s">
        <v>605</v>
      </c>
      <c r="D267" s="124" t="s">
        <v>142</v>
      </c>
      <c r="E267" s="125" t="s">
        <v>606</v>
      </c>
      <c r="F267" s="126" t="s">
        <v>607</v>
      </c>
      <c r="G267" s="127" t="s">
        <v>158</v>
      </c>
      <c r="H267" s="128">
        <v>2</v>
      </c>
      <c r="I267" s="129"/>
      <c r="J267" s="130">
        <f t="shared" si="80"/>
        <v>0</v>
      </c>
      <c r="K267" s="126" t="s">
        <v>146</v>
      </c>
      <c r="L267" s="28"/>
      <c r="M267" s="131" t="s">
        <v>1</v>
      </c>
      <c r="N267" s="132" t="s">
        <v>44</v>
      </c>
      <c r="P267" s="133">
        <f t="shared" si="81"/>
        <v>0</v>
      </c>
      <c r="Q267" s="133">
        <v>0</v>
      </c>
      <c r="R267" s="133">
        <f t="shared" si="82"/>
        <v>0</v>
      </c>
      <c r="S267" s="133">
        <v>0</v>
      </c>
      <c r="T267" s="134">
        <f t="shared" si="83"/>
        <v>0</v>
      </c>
      <c r="AR267" s="135" t="s">
        <v>205</v>
      </c>
      <c r="AT267" s="135" t="s">
        <v>142</v>
      </c>
      <c r="AU267" s="135" t="s">
        <v>88</v>
      </c>
      <c r="AY267" s="13" t="s">
        <v>139</v>
      </c>
      <c r="BE267" s="136">
        <f t="shared" si="84"/>
        <v>0</v>
      </c>
      <c r="BF267" s="136">
        <f t="shared" si="85"/>
        <v>0</v>
      </c>
      <c r="BG267" s="136">
        <f t="shared" si="86"/>
        <v>0</v>
      </c>
      <c r="BH267" s="136">
        <f t="shared" si="87"/>
        <v>0</v>
      </c>
      <c r="BI267" s="136">
        <f t="shared" si="88"/>
        <v>0</v>
      </c>
      <c r="BJ267" s="13" t="s">
        <v>86</v>
      </c>
      <c r="BK267" s="136">
        <f t="shared" si="89"/>
        <v>0</v>
      </c>
      <c r="BL267" s="13" t="s">
        <v>205</v>
      </c>
      <c r="BM267" s="135" t="s">
        <v>608</v>
      </c>
    </row>
    <row r="268" spans="2:65" s="1" customFormat="1" ht="24.2" customHeight="1">
      <c r="B268" s="28"/>
      <c r="C268" s="137" t="s">
        <v>609</v>
      </c>
      <c r="D268" s="137" t="s">
        <v>214</v>
      </c>
      <c r="E268" s="138" t="s">
        <v>610</v>
      </c>
      <c r="F268" s="139" t="s">
        <v>611</v>
      </c>
      <c r="G268" s="140" t="s">
        <v>158</v>
      </c>
      <c r="H268" s="141">
        <v>2</v>
      </c>
      <c r="I268" s="142"/>
      <c r="J268" s="143">
        <f t="shared" si="80"/>
        <v>0</v>
      </c>
      <c r="K268" s="139" t="s">
        <v>1</v>
      </c>
      <c r="L268" s="144"/>
      <c r="M268" s="145" t="s">
        <v>1</v>
      </c>
      <c r="N268" s="146" t="s">
        <v>44</v>
      </c>
      <c r="P268" s="133">
        <f t="shared" si="81"/>
        <v>0</v>
      </c>
      <c r="Q268" s="133">
        <v>5.0000000000000002E-5</v>
      </c>
      <c r="R268" s="133">
        <f t="shared" si="82"/>
        <v>1E-4</v>
      </c>
      <c r="S268" s="133">
        <v>0</v>
      </c>
      <c r="T268" s="134">
        <f t="shared" si="83"/>
        <v>0</v>
      </c>
      <c r="AR268" s="135" t="s">
        <v>273</v>
      </c>
      <c r="AT268" s="135" t="s">
        <v>214</v>
      </c>
      <c r="AU268" s="135" t="s">
        <v>88</v>
      </c>
      <c r="AY268" s="13" t="s">
        <v>139</v>
      </c>
      <c r="BE268" s="136">
        <f t="shared" si="84"/>
        <v>0</v>
      </c>
      <c r="BF268" s="136">
        <f t="shared" si="85"/>
        <v>0</v>
      </c>
      <c r="BG268" s="136">
        <f t="shared" si="86"/>
        <v>0</v>
      </c>
      <c r="BH268" s="136">
        <f t="shared" si="87"/>
        <v>0</v>
      </c>
      <c r="BI268" s="136">
        <f t="shared" si="88"/>
        <v>0</v>
      </c>
      <c r="BJ268" s="13" t="s">
        <v>86</v>
      </c>
      <c r="BK268" s="136">
        <f t="shared" si="89"/>
        <v>0</v>
      </c>
      <c r="BL268" s="13" t="s">
        <v>205</v>
      </c>
      <c r="BM268" s="135" t="s">
        <v>612</v>
      </c>
    </row>
    <row r="269" spans="2:65" s="1" customFormat="1" ht="16.5" customHeight="1">
      <c r="B269" s="28"/>
      <c r="C269" s="124" t="s">
        <v>613</v>
      </c>
      <c r="D269" s="124" t="s">
        <v>142</v>
      </c>
      <c r="E269" s="125" t="s">
        <v>614</v>
      </c>
      <c r="F269" s="126" t="s">
        <v>615</v>
      </c>
      <c r="G269" s="127" t="s">
        <v>158</v>
      </c>
      <c r="H269" s="128">
        <v>1</v>
      </c>
      <c r="I269" s="129"/>
      <c r="J269" s="130">
        <f t="shared" si="80"/>
        <v>0</v>
      </c>
      <c r="K269" s="126" t="s">
        <v>1</v>
      </c>
      <c r="L269" s="28"/>
      <c r="M269" s="131" t="s">
        <v>1</v>
      </c>
      <c r="N269" s="132" t="s">
        <v>44</v>
      </c>
      <c r="P269" s="133">
        <f t="shared" si="81"/>
        <v>0</v>
      </c>
      <c r="Q269" s="133">
        <v>0</v>
      </c>
      <c r="R269" s="133">
        <f t="shared" si="82"/>
        <v>0</v>
      </c>
      <c r="S269" s="133">
        <v>0</v>
      </c>
      <c r="T269" s="134">
        <f t="shared" si="83"/>
        <v>0</v>
      </c>
      <c r="AR269" s="135" t="s">
        <v>205</v>
      </c>
      <c r="AT269" s="135" t="s">
        <v>142</v>
      </c>
      <c r="AU269" s="135" t="s">
        <v>88</v>
      </c>
      <c r="AY269" s="13" t="s">
        <v>139</v>
      </c>
      <c r="BE269" s="136">
        <f t="shared" si="84"/>
        <v>0</v>
      </c>
      <c r="BF269" s="136">
        <f t="shared" si="85"/>
        <v>0</v>
      </c>
      <c r="BG269" s="136">
        <f t="shared" si="86"/>
        <v>0</v>
      </c>
      <c r="BH269" s="136">
        <f t="shared" si="87"/>
        <v>0</v>
      </c>
      <c r="BI269" s="136">
        <f t="shared" si="88"/>
        <v>0</v>
      </c>
      <c r="BJ269" s="13" t="s">
        <v>86</v>
      </c>
      <c r="BK269" s="136">
        <f t="shared" si="89"/>
        <v>0</v>
      </c>
      <c r="BL269" s="13" t="s">
        <v>205</v>
      </c>
      <c r="BM269" s="135" t="s">
        <v>616</v>
      </c>
    </row>
    <row r="270" spans="2:65" s="1" customFormat="1" ht="24.2" customHeight="1">
      <c r="B270" s="28"/>
      <c r="C270" s="137" t="s">
        <v>617</v>
      </c>
      <c r="D270" s="137" t="s">
        <v>214</v>
      </c>
      <c r="E270" s="138" t="s">
        <v>618</v>
      </c>
      <c r="F270" s="139" t="s">
        <v>619</v>
      </c>
      <c r="G270" s="140" t="s">
        <v>158</v>
      </c>
      <c r="H270" s="141">
        <v>1</v>
      </c>
      <c r="I270" s="142"/>
      <c r="J270" s="143">
        <f t="shared" si="80"/>
        <v>0</v>
      </c>
      <c r="K270" s="139" t="s">
        <v>1</v>
      </c>
      <c r="L270" s="144"/>
      <c r="M270" s="145" t="s">
        <v>1</v>
      </c>
      <c r="N270" s="146" t="s">
        <v>44</v>
      </c>
      <c r="P270" s="133">
        <f t="shared" si="81"/>
        <v>0</v>
      </c>
      <c r="Q270" s="133">
        <v>1.47E-3</v>
      </c>
      <c r="R270" s="133">
        <f t="shared" si="82"/>
        <v>1.47E-3</v>
      </c>
      <c r="S270" s="133">
        <v>0</v>
      </c>
      <c r="T270" s="134">
        <f t="shared" si="83"/>
        <v>0</v>
      </c>
      <c r="AR270" s="135" t="s">
        <v>273</v>
      </c>
      <c r="AT270" s="135" t="s">
        <v>214</v>
      </c>
      <c r="AU270" s="135" t="s">
        <v>88</v>
      </c>
      <c r="AY270" s="13" t="s">
        <v>139</v>
      </c>
      <c r="BE270" s="136">
        <f t="shared" si="84"/>
        <v>0</v>
      </c>
      <c r="BF270" s="136">
        <f t="shared" si="85"/>
        <v>0</v>
      </c>
      <c r="BG270" s="136">
        <f t="shared" si="86"/>
        <v>0</v>
      </c>
      <c r="BH270" s="136">
        <f t="shared" si="87"/>
        <v>0</v>
      </c>
      <c r="BI270" s="136">
        <f t="shared" si="88"/>
        <v>0</v>
      </c>
      <c r="BJ270" s="13" t="s">
        <v>86</v>
      </c>
      <c r="BK270" s="136">
        <f t="shared" si="89"/>
        <v>0</v>
      </c>
      <c r="BL270" s="13" t="s">
        <v>205</v>
      </c>
      <c r="BM270" s="135" t="s">
        <v>620</v>
      </c>
    </row>
    <row r="271" spans="2:65" s="1" customFormat="1" ht="37.9" customHeight="1">
      <c r="B271" s="28"/>
      <c r="C271" s="124" t="s">
        <v>621</v>
      </c>
      <c r="D271" s="124" t="s">
        <v>142</v>
      </c>
      <c r="E271" s="125" t="s">
        <v>622</v>
      </c>
      <c r="F271" s="126" t="s">
        <v>623</v>
      </c>
      <c r="G271" s="127" t="s">
        <v>158</v>
      </c>
      <c r="H271" s="128">
        <v>2</v>
      </c>
      <c r="I271" s="129"/>
      <c r="J271" s="130">
        <f t="shared" si="80"/>
        <v>0</v>
      </c>
      <c r="K271" s="126" t="s">
        <v>146</v>
      </c>
      <c r="L271" s="28"/>
      <c r="M271" s="131" t="s">
        <v>1</v>
      </c>
      <c r="N271" s="132" t="s">
        <v>44</v>
      </c>
      <c r="P271" s="133">
        <f t="shared" si="81"/>
        <v>0</v>
      </c>
      <c r="Q271" s="133">
        <v>0</v>
      </c>
      <c r="R271" s="133">
        <f t="shared" si="82"/>
        <v>0</v>
      </c>
      <c r="S271" s="133">
        <v>0</v>
      </c>
      <c r="T271" s="134">
        <f t="shared" si="83"/>
        <v>0</v>
      </c>
      <c r="AR271" s="135" t="s">
        <v>205</v>
      </c>
      <c r="AT271" s="135" t="s">
        <v>142</v>
      </c>
      <c r="AU271" s="135" t="s">
        <v>88</v>
      </c>
      <c r="AY271" s="13" t="s">
        <v>139</v>
      </c>
      <c r="BE271" s="136">
        <f t="shared" si="84"/>
        <v>0</v>
      </c>
      <c r="BF271" s="136">
        <f t="shared" si="85"/>
        <v>0</v>
      </c>
      <c r="BG271" s="136">
        <f t="shared" si="86"/>
        <v>0</v>
      </c>
      <c r="BH271" s="136">
        <f t="shared" si="87"/>
        <v>0</v>
      </c>
      <c r="BI271" s="136">
        <f t="shared" si="88"/>
        <v>0</v>
      </c>
      <c r="BJ271" s="13" t="s">
        <v>86</v>
      </c>
      <c r="BK271" s="136">
        <f t="shared" si="89"/>
        <v>0</v>
      </c>
      <c r="BL271" s="13" t="s">
        <v>205</v>
      </c>
      <c r="BM271" s="135" t="s">
        <v>624</v>
      </c>
    </row>
    <row r="272" spans="2:65" s="1" customFormat="1" ht="37.9" customHeight="1">
      <c r="B272" s="28"/>
      <c r="C272" s="137" t="s">
        <v>625</v>
      </c>
      <c r="D272" s="137" t="s">
        <v>214</v>
      </c>
      <c r="E272" s="138" t="s">
        <v>626</v>
      </c>
      <c r="F272" s="139" t="s">
        <v>627</v>
      </c>
      <c r="G272" s="140" t="s">
        <v>158</v>
      </c>
      <c r="H272" s="141">
        <v>1</v>
      </c>
      <c r="I272" s="142"/>
      <c r="J272" s="143">
        <f t="shared" si="80"/>
        <v>0</v>
      </c>
      <c r="K272" s="139" t="s">
        <v>146</v>
      </c>
      <c r="L272" s="144"/>
      <c r="M272" s="145" t="s">
        <v>1</v>
      </c>
      <c r="N272" s="146" t="s">
        <v>44</v>
      </c>
      <c r="P272" s="133">
        <f t="shared" si="81"/>
        <v>0</v>
      </c>
      <c r="Q272" s="133">
        <v>9.0000000000000006E-5</v>
      </c>
      <c r="R272" s="133">
        <f t="shared" si="82"/>
        <v>9.0000000000000006E-5</v>
      </c>
      <c r="S272" s="133">
        <v>0</v>
      </c>
      <c r="T272" s="134">
        <f t="shared" si="83"/>
        <v>0</v>
      </c>
      <c r="AR272" s="135" t="s">
        <v>273</v>
      </c>
      <c r="AT272" s="135" t="s">
        <v>214</v>
      </c>
      <c r="AU272" s="135" t="s">
        <v>88</v>
      </c>
      <c r="AY272" s="13" t="s">
        <v>139</v>
      </c>
      <c r="BE272" s="136">
        <f t="shared" si="84"/>
        <v>0</v>
      </c>
      <c r="BF272" s="136">
        <f t="shared" si="85"/>
        <v>0</v>
      </c>
      <c r="BG272" s="136">
        <f t="shared" si="86"/>
        <v>0</v>
      </c>
      <c r="BH272" s="136">
        <f t="shared" si="87"/>
        <v>0</v>
      </c>
      <c r="BI272" s="136">
        <f t="shared" si="88"/>
        <v>0</v>
      </c>
      <c r="BJ272" s="13" t="s">
        <v>86</v>
      </c>
      <c r="BK272" s="136">
        <f t="shared" si="89"/>
        <v>0</v>
      </c>
      <c r="BL272" s="13" t="s">
        <v>205</v>
      </c>
      <c r="BM272" s="135" t="s">
        <v>628</v>
      </c>
    </row>
    <row r="273" spans="2:65" s="1" customFormat="1" ht="37.9" customHeight="1">
      <c r="B273" s="28"/>
      <c r="C273" s="137" t="s">
        <v>629</v>
      </c>
      <c r="D273" s="137" t="s">
        <v>214</v>
      </c>
      <c r="E273" s="138" t="s">
        <v>630</v>
      </c>
      <c r="F273" s="139" t="s">
        <v>627</v>
      </c>
      <c r="G273" s="140" t="s">
        <v>158</v>
      </c>
      <c r="H273" s="141">
        <v>1</v>
      </c>
      <c r="I273" s="142"/>
      <c r="J273" s="143">
        <f t="shared" si="80"/>
        <v>0</v>
      </c>
      <c r="K273" s="139" t="s">
        <v>1</v>
      </c>
      <c r="L273" s="144"/>
      <c r="M273" s="145" t="s">
        <v>1</v>
      </c>
      <c r="N273" s="146" t="s">
        <v>44</v>
      </c>
      <c r="P273" s="133">
        <f t="shared" si="81"/>
        <v>0</v>
      </c>
      <c r="Q273" s="133">
        <v>9.0000000000000006E-5</v>
      </c>
      <c r="R273" s="133">
        <f t="shared" si="82"/>
        <v>9.0000000000000006E-5</v>
      </c>
      <c r="S273" s="133">
        <v>0</v>
      </c>
      <c r="T273" s="134">
        <f t="shared" si="83"/>
        <v>0</v>
      </c>
      <c r="AR273" s="135" t="s">
        <v>273</v>
      </c>
      <c r="AT273" s="135" t="s">
        <v>214</v>
      </c>
      <c r="AU273" s="135" t="s">
        <v>88</v>
      </c>
      <c r="AY273" s="13" t="s">
        <v>139</v>
      </c>
      <c r="BE273" s="136">
        <f t="shared" si="84"/>
        <v>0</v>
      </c>
      <c r="BF273" s="136">
        <f t="shared" si="85"/>
        <v>0</v>
      </c>
      <c r="BG273" s="136">
        <f t="shared" si="86"/>
        <v>0</v>
      </c>
      <c r="BH273" s="136">
        <f t="shared" si="87"/>
        <v>0</v>
      </c>
      <c r="BI273" s="136">
        <f t="shared" si="88"/>
        <v>0</v>
      </c>
      <c r="BJ273" s="13" t="s">
        <v>86</v>
      </c>
      <c r="BK273" s="136">
        <f t="shared" si="89"/>
        <v>0</v>
      </c>
      <c r="BL273" s="13" t="s">
        <v>205</v>
      </c>
      <c r="BM273" s="135" t="s">
        <v>631</v>
      </c>
    </row>
    <row r="274" spans="2:65" s="1" customFormat="1" ht="33" customHeight="1">
      <c r="B274" s="28"/>
      <c r="C274" s="124" t="s">
        <v>632</v>
      </c>
      <c r="D274" s="124" t="s">
        <v>142</v>
      </c>
      <c r="E274" s="125" t="s">
        <v>633</v>
      </c>
      <c r="F274" s="126" t="s">
        <v>634</v>
      </c>
      <c r="G274" s="127" t="s">
        <v>158</v>
      </c>
      <c r="H274" s="128">
        <v>6</v>
      </c>
      <c r="I274" s="129"/>
      <c r="J274" s="130">
        <f t="shared" si="80"/>
        <v>0</v>
      </c>
      <c r="K274" s="126" t="s">
        <v>146</v>
      </c>
      <c r="L274" s="28"/>
      <c r="M274" s="131" t="s">
        <v>1</v>
      </c>
      <c r="N274" s="132" t="s">
        <v>44</v>
      </c>
      <c r="P274" s="133">
        <f t="shared" si="81"/>
        <v>0</v>
      </c>
      <c r="Q274" s="133">
        <v>0</v>
      </c>
      <c r="R274" s="133">
        <f t="shared" si="82"/>
        <v>0</v>
      </c>
      <c r="S274" s="133">
        <v>0</v>
      </c>
      <c r="T274" s="134">
        <f t="shared" si="83"/>
        <v>0</v>
      </c>
      <c r="AR274" s="135" t="s">
        <v>205</v>
      </c>
      <c r="AT274" s="135" t="s">
        <v>142</v>
      </c>
      <c r="AU274" s="135" t="s">
        <v>88</v>
      </c>
      <c r="AY274" s="13" t="s">
        <v>139</v>
      </c>
      <c r="BE274" s="136">
        <f t="shared" si="84"/>
        <v>0</v>
      </c>
      <c r="BF274" s="136">
        <f t="shared" si="85"/>
        <v>0</v>
      </c>
      <c r="BG274" s="136">
        <f t="shared" si="86"/>
        <v>0</v>
      </c>
      <c r="BH274" s="136">
        <f t="shared" si="87"/>
        <v>0</v>
      </c>
      <c r="BI274" s="136">
        <f t="shared" si="88"/>
        <v>0</v>
      </c>
      <c r="BJ274" s="13" t="s">
        <v>86</v>
      </c>
      <c r="BK274" s="136">
        <f t="shared" si="89"/>
        <v>0</v>
      </c>
      <c r="BL274" s="13" t="s">
        <v>205</v>
      </c>
      <c r="BM274" s="135" t="s">
        <v>635</v>
      </c>
    </row>
    <row r="275" spans="2:65" s="1" customFormat="1" ht="24.2" customHeight="1">
      <c r="B275" s="28"/>
      <c r="C275" s="137" t="s">
        <v>636</v>
      </c>
      <c r="D275" s="137" t="s">
        <v>214</v>
      </c>
      <c r="E275" s="138" t="s">
        <v>637</v>
      </c>
      <c r="F275" s="139" t="s">
        <v>638</v>
      </c>
      <c r="G275" s="140" t="s">
        <v>158</v>
      </c>
      <c r="H275" s="141">
        <v>6</v>
      </c>
      <c r="I275" s="142"/>
      <c r="J275" s="143">
        <f t="shared" si="80"/>
        <v>0</v>
      </c>
      <c r="K275" s="139" t="s">
        <v>146</v>
      </c>
      <c r="L275" s="144"/>
      <c r="M275" s="145" t="s">
        <v>1</v>
      </c>
      <c r="N275" s="146" t="s">
        <v>44</v>
      </c>
      <c r="P275" s="133">
        <f t="shared" si="81"/>
        <v>0</v>
      </c>
      <c r="Q275" s="133">
        <v>1.9000000000000001E-4</v>
      </c>
      <c r="R275" s="133">
        <f t="shared" si="82"/>
        <v>1.14E-3</v>
      </c>
      <c r="S275" s="133">
        <v>0</v>
      </c>
      <c r="T275" s="134">
        <f t="shared" si="83"/>
        <v>0</v>
      </c>
      <c r="AR275" s="135" t="s">
        <v>273</v>
      </c>
      <c r="AT275" s="135" t="s">
        <v>214</v>
      </c>
      <c r="AU275" s="135" t="s">
        <v>88</v>
      </c>
      <c r="AY275" s="13" t="s">
        <v>139</v>
      </c>
      <c r="BE275" s="136">
        <f t="shared" si="84"/>
        <v>0</v>
      </c>
      <c r="BF275" s="136">
        <f t="shared" si="85"/>
        <v>0</v>
      </c>
      <c r="BG275" s="136">
        <f t="shared" si="86"/>
        <v>0</v>
      </c>
      <c r="BH275" s="136">
        <f t="shared" si="87"/>
        <v>0</v>
      </c>
      <c r="BI275" s="136">
        <f t="shared" si="88"/>
        <v>0</v>
      </c>
      <c r="BJ275" s="13" t="s">
        <v>86</v>
      </c>
      <c r="BK275" s="136">
        <f t="shared" si="89"/>
        <v>0</v>
      </c>
      <c r="BL275" s="13" t="s">
        <v>205</v>
      </c>
      <c r="BM275" s="135" t="s">
        <v>639</v>
      </c>
    </row>
    <row r="276" spans="2:65" s="1" customFormat="1" ht="33" customHeight="1">
      <c r="B276" s="28"/>
      <c r="C276" s="124" t="s">
        <v>640</v>
      </c>
      <c r="D276" s="124" t="s">
        <v>142</v>
      </c>
      <c r="E276" s="125" t="s">
        <v>641</v>
      </c>
      <c r="F276" s="126" t="s">
        <v>642</v>
      </c>
      <c r="G276" s="127" t="s">
        <v>158</v>
      </c>
      <c r="H276" s="128">
        <v>1</v>
      </c>
      <c r="I276" s="129"/>
      <c r="J276" s="130">
        <f t="shared" si="80"/>
        <v>0</v>
      </c>
      <c r="K276" s="126" t="s">
        <v>146</v>
      </c>
      <c r="L276" s="28"/>
      <c r="M276" s="131" t="s">
        <v>1</v>
      </c>
      <c r="N276" s="132" t="s">
        <v>44</v>
      </c>
      <c r="P276" s="133">
        <f t="shared" si="81"/>
        <v>0</v>
      </c>
      <c r="Q276" s="133">
        <v>0</v>
      </c>
      <c r="R276" s="133">
        <f t="shared" si="82"/>
        <v>0</v>
      </c>
      <c r="S276" s="133">
        <v>0</v>
      </c>
      <c r="T276" s="134">
        <f t="shared" si="83"/>
        <v>0</v>
      </c>
      <c r="AR276" s="135" t="s">
        <v>205</v>
      </c>
      <c r="AT276" s="135" t="s">
        <v>142</v>
      </c>
      <c r="AU276" s="135" t="s">
        <v>88</v>
      </c>
      <c r="AY276" s="13" t="s">
        <v>139</v>
      </c>
      <c r="BE276" s="136">
        <f t="shared" si="84"/>
        <v>0</v>
      </c>
      <c r="BF276" s="136">
        <f t="shared" si="85"/>
        <v>0</v>
      </c>
      <c r="BG276" s="136">
        <f t="shared" si="86"/>
        <v>0</v>
      </c>
      <c r="BH276" s="136">
        <f t="shared" si="87"/>
        <v>0</v>
      </c>
      <c r="BI276" s="136">
        <f t="shared" si="88"/>
        <v>0</v>
      </c>
      <c r="BJ276" s="13" t="s">
        <v>86</v>
      </c>
      <c r="BK276" s="136">
        <f t="shared" si="89"/>
        <v>0</v>
      </c>
      <c r="BL276" s="13" t="s">
        <v>205</v>
      </c>
      <c r="BM276" s="135" t="s">
        <v>643</v>
      </c>
    </row>
    <row r="277" spans="2:65" s="1" customFormat="1" ht="24.2" customHeight="1">
      <c r="B277" s="28"/>
      <c r="C277" s="137" t="s">
        <v>644</v>
      </c>
      <c r="D277" s="137" t="s">
        <v>214</v>
      </c>
      <c r="E277" s="138" t="s">
        <v>645</v>
      </c>
      <c r="F277" s="139" t="s">
        <v>646</v>
      </c>
      <c r="G277" s="140" t="s">
        <v>158</v>
      </c>
      <c r="H277" s="141">
        <v>1</v>
      </c>
      <c r="I277" s="142"/>
      <c r="J277" s="143">
        <f t="shared" si="80"/>
        <v>0</v>
      </c>
      <c r="K277" s="139" t="s">
        <v>146</v>
      </c>
      <c r="L277" s="144"/>
      <c r="M277" s="145" t="s">
        <v>1</v>
      </c>
      <c r="N277" s="146" t="s">
        <v>44</v>
      </c>
      <c r="P277" s="133">
        <f t="shared" si="81"/>
        <v>0</v>
      </c>
      <c r="Q277" s="133">
        <v>2.5000000000000001E-4</v>
      </c>
      <c r="R277" s="133">
        <f t="shared" si="82"/>
        <v>2.5000000000000001E-4</v>
      </c>
      <c r="S277" s="133">
        <v>0</v>
      </c>
      <c r="T277" s="134">
        <f t="shared" si="83"/>
        <v>0</v>
      </c>
      <c r="AR277" s="135" t="s">
        <v>273</v>
      </c>
      <c r="AT277" s="135" t="s">
        <v>214</v>
      </c>
      <c r="AU277" s="135" t="s">
        <v>88</v>
      </c>
      <c r="AY277" s="13" t="s">
        <v>139</v>
      </c>
      <c r="BE277" s="136">
        <f t="shared" si="84"/>
        <v>0</v>
      </c>
      <c r="BF277" s="136">
        <f t="shared" si="85"/>
        <v>0</v>
      </c>
      <c r="BG277" s="136">
        <f t="shared" si="86"/>
        <v>0</v>
      </c>
      <c r="BH277" s="136">
        <f t="shared" si="87"/>
        <v>0</v>
      </c>
      <c r="BI277" s="136">
        <f t="shared" si="88"/>
        <v>0</v>
      </c>
      <c r="BJ277" s="13" t="s">
        <v>86</v>
      </c>
      <c r="BK277" s="136">
        <f t="shared" si="89"/>
        <v>0</v>
      </c>
      <c r="BL277" s="13" t="s">
        <v>205</v>
      </c>
      <c r="BM277" s="135" t="s">
        <v>647</v>
      </c>
    </row>
    <row r="278" spans="2:65" s="1" customFormat="1" ht="49.15" customHeight="1">
      <c r="B278" s="28"/>
      <c r="C278" s="124" t="s">
        <v>648</v>
      </c>
      <c r="D278" s="124" t="s">
        <v>142</v>
      </c>
      <c r="E278" s="125" t="s">
        <v>649</v>
      </c>
      <c r="F278" s="126" t="s">
        <v>650</v>
      </c>
      <c r="G278" s="127" t="s">
        <v>363</v>
      </c>
      <c r="H278" s="147"/>
      <c r="I278" s="129"/>
      <c r="J278" s="130">
        <f t="shared" si="80"/>
        <v>0</v>
      </c>
      <c r="K278" s="126" t="s">
        <v>146</v>
      </c>
      <c r="L278" s="28"/>
      <c r="M278" s="131" t="s">
        <v>1</v>
      </c>
      <c r="N278" s="132" t="s">
        <v>44</v>
      </c>
      <c r="P278" s="133">
        <f t="shared" si="81"/>
        <v>0</v>
      </c>
      <c r="Q278" s="133">
        <v>0</v>
      </c>
      <c r="R278" s="133">
        <f t="shared" si="82"/>
        <v>0</v>
      </c>
      <c r="S278" s="133">
        <v>0</v>
      </c>
      <c r="T278" s="134">
        <f t="shared" si="83"/>
        <v>0</v>
      </c>
      <c r="AR278" s="135" t="s">
        <v>205</v>
      </c>
      <c r="AT278" s="135" t="s">
        <v>142</v>
      </c>
      <c r="AU278" s="135" t="s">
        <v>88</v>
      </c>
      <c r="AY278" s="13" t="s">
        <v>139</v>
      </c>
      <c r="BE278" s="136">
        <f t="shared" si="84"/>
        <v>0</v>
      </c>
      <c r="BF278" s="136">
        <f t="shared" si="85"/>
        <v>0</v>
      </c>
      <c r="BG278" s="136">
        <f t="shared" si="86"/>
        <v>0</v>
      </c>
      <c r="BH278" s="136">
        <f t="shared" si="87"/>
        <v>0</v>
      </c>
      <c r="BI278" s="136">
        <f t="shared" si="88"/>
        <v>0</v>
      </c>
      <c r="BJ278" s="13" t="s">
        <v>86</v>
      </c>
      <c r="BK278" s="136">
        <f t="shared" si="89"/>
        <v>0</v>
      </c>
      <c r="BL278" s="13" t="s">
        <v>205</v>
      </c>
      <c r="BM278" s="135" t="s">
        <v>651</v>
      </c>
    </row>
    <row r="279" spans="2:65" s="1" customFormat="1" ht="49.15" customHeight="1">
      <c r="B279" s="28"/>
      <c r="C279" s="124" t="s">
        <v>652</v>
      </c>
      <c r="D279" s="124" t="s">
        <v>142</v>
      </c>
      <c r="E279" s="125" t="s">
        <v>653</v>
      </c>
      <c r="F279" s="126" t="s">
        <v>654</v>
      </c>
      <c r="G279" s="127" t="s">
        <v>363</v>
      </c>
      <c r="H279" s="147"/>
      <c r="I279" s="129"/>
      <c r="J279" s="130">
        <f t="shared" si="80"/>
        <v>0</v>
      </c>
      <c r="K279" s="126" t="s">
        <v>146</v>
      </c>
      <c r="L279" s="28"/>
      <c r="M279" s="131" t="s">
        <v>1</v>
      </c>
      <c r="N279" s="132" t="s">
        <v>44</v>
      </c>
      <c r="P279" s="133">
        <f t="shared" si="81"/>
        <v>0</v>
      </c>
      <c r="Q279" s="133">
        <v>0</v>
      </c>
      <c r="R279" s="133">
        <f t="shared" si="82"/>
        <v>0</v>
      </c>
      <c r="S279" s="133">
        <v>0</v>
      </c>
      <c r="T279" s="134">
        <f t="shared" si="83"/>
        <v>0</v>
      </c>
      <c r="AR279" s="135" t="s">
        <v>205</v>
      </c>
      <c r="AT279" s="135" t="s">
        <v>142</v>
      </c>
      <c r="AU279" s="135" t="s">
        <v>88</v>
      </c>
      <c r="AY279" s="13" t="s">
        <v>139</v>
      </c>
      <c r="BE279" s="136">
        <f t="shared" si="84"/>
        <v>0</v>
      </c>
      <c r="BF279" s="136">
        <f t="shared" si="85"/>
        <v>0</v>
      </c>
      <c r="BG279" s="136">
        <f t="shared" si="86"/>
        <v>0</v>
      </c>
      <c r="BH279" s="136">
        <f t="shared" si="87"/>
        <v>0</v>
      </c>
      <c r="BI279" s="136">
        <f t="shared" si="88"/>
        <v>0</v>
      </c>
      <c r="BJ279" s="13" t="s">
        <v>86</v>
      </c>
      <c r="BK279" s="136">
        <f t="shared" si="89"/>
        <v>0</v>
      </c>
      <c r="BL279" s="13" t="s">
        <v>205</v>
      </c>
      <c r="BM279" s="135" t="s">
        <v>655</v>
      </c>
    </row>
    <row r="280" spans="2:65" s="11" customFormat="1" ht="22.9" customHeight="1">
      <c r="B280" s="112"/>
      <c r="D280" s="113" t="s">
        <v>78</v>
      </c>
      <c r="E280" s="122" t="s">
        <v>656</v>
      </c>
      <c r="F280" s="122" t="s">
        <v>657</v>
      </c>
      <c r="I280" s="115"/>
      <c r="J280" s="123">
        <f>BK280</f>
        <v>0</v>
      </c>
      <c r="L280" s="112"/>
      <c r="M280" s="117"/>
      <c r="P280" s="118">
        <f>SUM(P281:P300)</f>
        <v>0</v>
      </c>
      <c r="R280" s="118">
        <f>SUM(R281:R300)</f>
        <v>1.057E-2</v>
      </c>
      <c r="T280" s="119">
        <f>SUM(T281:T300)</f>
        <v>0</v>
      </c>
      <c r="AR280" s="113" t="s">
        <v>88</v>
      </c>
      <c r="AT280" s="120" t="s">
        <v>78</v>
      </c>
      <c r="AU280" s="120" t="s">
        <v>86</v>
      </c>
      <c r="AY280" s="113" t="s">
        <v>139</v>
      </c>
      <c r="BK280" s="121">
        <f>SUM(BK281:BK300)</f>
        <v>0</v>
      </c>
    </row>
    <row r="281" spans="2:65" s="1" customFormat="1" ht="24.2" customHeight="1">
      <c r="B281" s="28"/>
      <c r="C281" s="124" t="s">
        <v>658</v>
      </c>
      <c r="D281" s="124" t="s">
        <v>142</v>
      </c>
      <c r="E281" s="125" t="s">
        <v>659</v>
      </c>
      <c r="F281" s="126" t="s">
        <v>660</v>
      </c>
      <c r="G281" s="127" t="s">
        <v>151</v>
      </c>
      <c r="H281" s="128">
        <v>40</v>
      </c>
      <c r="I281" s="129"/>
      <c r="J281" s="130">
        <f t="shared" ref="J281:J300" si="90">ROUND(I281*H281,2)</f>
        <v>0</v>
      </c>
      <c r="K281" s="126" t="s">
        <v>146</v>
      </c>
      <c r="L281" s="28"/>
      <c r="M281" s="131" t="s">
        <v>1</v>
      </c>
      <c r="N281" s="132" t="s">
        <v>44</v>
      </c>
      <c r="P281" s="133">
        <f t="shared" ref="P281:P300" si="91">O281*H281</f>
        <v>0</v>
      </c>
      <c r="Q281" s="133">
        <v>0</v>
      </c>
      <c r="R281" s="133">
        <f t="shared" ref="R281:R300" si="92">Q281*H281</f>
        <v>0</v>
      </c>
      <c r="S281" s="133">
        <v>0</v>
      </c>
      <c r="T281" s="134">
        <f t="shared" ref="T281:T300" si="93">S281*H281</f>
        <v>0</v>
      </c>
      <c r="AR281" s="135" t="s">
        <v>205</v>
      </c>
      <c r="AT281" s="135" t="s">
        <v>142</v>
      </c>
      <c r="AU281" s="135" t="s">
        <v>88</v>
      </c>
      <c r="AY281" s="13" t="s">
        <v>139</v>
      </c>
      <c r="BE281" s="136">
        <f t="shared" ref="BE281:BE300" si="94">IF(N281="základní",J281,0)</f>
        <v>0</v>
      </c>
      <c r="BF281" s="136">
        <f t="shared" ref="BF281:BF300" si="95">IF(N281="snížená",J281,0)</f>
        <v>0</v>
      </c>
      <c r="BG281" s="136">
        <f t="shared" ref="BG281:BG300" si="96">IF(N281="zákl. přenesená",J281,0)</f>
        <v>0</v>
      </c>
      <c r="BH281" s="136">
        <f t="shared" ref="BH281:BH300" si="97">IF(N281="sníž. přenesená",J281,0)</f>
        <v>0</v>
      </c>
      <c r="BI281" s="136">
        <f t="shared" ref="BI281:BI300" si="98">IF(N281="nulová",J281,0)</f>
        <v>0</v>
      </c>
      <c r="BJ281" s="13" t="s">
        <v>86</v>
      </c>
      <c r="BK281" s="136">
        <f t="shared" ref="BK281:BK300" si="99">ROUND(I281*H281,2)</f>
        <v>0</v>
      </c>
      <c r="BL281" s="13" t="s">
        <v>205</v>
      </c>
      <c r="BM281" s="135" t="s">
        <v>661</v>
      </c>
    </row>
    <row r="282" spans="2:65" s="1" customFormat="1" ht="37.9" customHeight="1">
      <c r="B282" s="28"/>
      <c r="C282" s="137" t="s">
        <v>662</v>
      </c>
      <c r="D282" s="137" t="s">
        <v>214</v>
      </c>
      <c r="E282" s="138" t="s">
        <v>663</v>
      </c>
      <c r="F282" s="139" t="s">
        <v>664</v>
      </c>
      <c r="G282" s="140" t="s">
        <v>151</v>
      </c>
      <c r="H282" s="141">
        <v>42</v>
      </c>
      <c r="I282" s="142"/>
      <c r="J282" s="143">
        <f t="shared" si="90"/>
        <v>0</v>
      </c>
      <c r="K282" s="139" t="s">
        <v>146</v>
      </c>
      <c r="L282" s="144"/>
      <c r="M282" s="145" t="s">
        <v>1</v>
      </c>
      <c r="N282" s="146" t="s">
        <v>44</v>
      </c>
      <c r="P282" s="133">
        <f t="shared" si="91"/>
        <v>0</v>
      </c>
      <c r="Q282" s="133">
        <v>6.9999999999999994E-5</v>
      </c>
      <c r="R282" s="133">
        <f t="shared" si="92"/>
        <v>2.9399999999999999E-3</v>
      </c>
      <c r="S282" s="133">
        <v>0</v>
      </c>
      <c r="T282" s="134">
        <f t="shared" si="93"/>
        <v>0</v>
      </c>
      <c r="AR282" s="135" t="s">
        <v>273</v>
      </c>
      <c r="AT282" s="135" t="s">
        <v>214</v>
      </c>
      <c r="AU282" s="135" t="s">
        <v>88</v>
      </c>
      <c r="AY282" s="13" t="s">
        <v>139</v>
      </c>
      <c r="BE282" s="136">
        <f t="shared" si="94"/>
        <v>0</v>
      </c>
      <c r="BF282" s="136">
        <f t="shared" si="95"/>
        <v>0</v>
      </c>
      <c r="BG282" s="136">
        <f t="shared" si="96"/>
        <v>0</v>
      </c>
      <c r="BH282" s="136">
        <f t="shared" si="97"/>
        <v>0</v>
      </c>
      <c r="BI282" s="136">
        <f t="shared" si="98"/>
        <v>0</v>
      </c>
      <c r="BJ282" s="13" t="s">
        <v>86</v>
      </c>
      <c r="BK282" s="136">
        <f t="shared" si="99"/>
        <v>0</v>
      </c>
      <c r="BL282" s="13" t="s">
        <v>205</v>
      </c>
      <c r="BM282" s="135" t="s">
        <v>665</v>
      </c>
    </row>
    <row r="283" spans="2:65" s="1" customFormat="1" ht="24.2" customHeight="1">
      <c r="B283" s="28"/>
      <c r="C283" s="124" t="s">
        <v>666</v>
      </c>
      <c r="D283" s="124" t="s">
        <v>142</v>
      </c>
      <c r="E283" s="125" t="s">
        <v>667</v>
      </c>
      <c r="F283" s="126" t="s">
        <v>668</v>
      </c>
      <c r="G283" s="127" t="s">
        <v>151</v>
      </c>
      <c r="H283" s="128">
        <v>40</v>
      </c>
      <c r="I283" s="129"/>
      <c r="J283" s="130">
        <f t="shared" si="90"/>
        <v>0</v>
      </c>
      <c r="K283" s="126" t="s">
        <v>146</v>
      </c>
      <c r="L283" s="28"/>
      <c r="M283" s="131" t="s">
        <v>1</v>
      </c>
      <c r="N283" s="132" t="s">
        <v>44</v>
      </c>
      <c r="P283" s="133">
        <f t="shared" si="91"/>
        <v>0</v>
      </c>
      <c r="Q283" s="133">
        <v>0</v>
      </c>
      <c r="R283" s="133">
        <f t="shared" si="92"/>
        <v>0</v>
      </c>
      <c r="S283" s="133">
        <v>0</v>
      </c>
      <c r="T283" s="134">
        <f t="shared" si="93"/>
        <v>0</v>
      </c>
      <c r="AR283" s="135" t="s">
        <v>205</v>
      </c>
      <c r="AT283" s="135" t="s">
        <v>142</v>
      </c>
      <c r="AU283" s="135" t="s">
        <v>88</v>
      </c>
      <c r="AY283" s="13" t="s">
        <v>139</v>
      </c>
      <c r="BE283" s="136">
        <f t="shared" si="94"/>
        <v>0</v>
      </c>
      <c r="BF283" s="136">
        <f t="shared" si="95"/>
        <v>0</v>
      </c>
      <c r="BG283" s="136">
        <f t="shared" si="96"/>
        <v>0</v>
      </c>
      <c r="BH283" s="136">
        <f t="shared" si="97"/>
        <v>0</v>
      </c>
      <c r="BI283" s="136">
        <f t="shared" si="98"/>
        <v>0</v>
      </c>
      <c r="BJ283" s="13" t="s">
        <v>86</v>
      </c>
      <c r="BK283" s="136">
        <f t="shared" si="99"/>
        <v>0</v>
      </c>
      <c r="BL283" s="13" t="s">
        <v>205</v>
      </c>
      <c r="BM283" s="135" t="s">
        <v>669</v>
      </c>
    </row>
    <row r="284" spans="2:65" s="1" customFormat="1" ht="16.5" customHeight="1">
      <c r="B284" s="28"/>
      <c r="C284" s="137" t="s">
        <v>670</v>
      </c>
      <c r="D284" s="137" t="s">
        <v>214</v>
      </c>
      <c r="E284" s="138" t="s">
        <v>671</v>
      </c>
      <c r="F284" s="139" t="s">
        <v>672</v>
      </c>
      <c r="G284" s="140" t="s">
        <v>151</v>
      </c>
      <c r="H284" s="141">
        <v>24</v>
      </c>
      <c r="I284" s="142"/>
      <c r="J284" s="143">
        <f t="shared" si="90"/>
        <v>0</v>
      </c>
      <c r="K284" s="139" t="s">
        <v>1</v>
      </c>
      <c r="L284" s="144"/>
      <c r="M284" s="145" t="s">
        <v>1</v>
      </c>
      <c r="N284" s="146" t="s">
        <v>44</v>
      </c>
      <c r="P284" s="133">
        <f t="shared" si="91"/>
        <v>0</v>
      </c>
      <c r="Q284" s="133">
        <v>5.0000000000000002E-5</v>
      </c>
      <c r="R284" s="133">
        <f t="shared" si="92"/>
        <v>1.2000000000000001E-3</v>
      </c>
      <c r="S284" s="133">
        <v>0</v>
      </c>
      <c r="T284" s="134">
        <f t="shared" si="93"/>
        <v>0</v>
      </c>
      <c r="AR284" s="135" t="s">
        <v>273</v>
      </c>
      <c r="AT284" s="135" t="s">
        <v>214</v>
      </c>
      <c r="AU284" s="135" t="s">
        <v>88</v>
      </c>
      <c r="AY284" s="13" t="s">
        <v>139</v>
      </c>
      <c r="BE284" s="136">
        <f t="shared" si="94"/>
        <v>0</v>
      </c>
      <c r="BF284" s="136">
        <f t="shared" si="95"/>
        <v>0</v>
      </c>
      <c r="BG284" s="136">
        <f t="shared" si="96"/>
        <v>0</v>
      </c>
      <c r="BH284" s="136">
        <f t="shared" si="97"/>
        <v>0</v>
      </c>
      <c r="BI284" s="136">
        <f t="shared" si="98"/>
        <v>0</v>
      </c>
      <c r="BJ284" s="13" t="s">
        <v>86</v>
      </c>
      <c r="BK284" s="136">
        <f t="shared" si="99"/>
        <v>0</v>
      </c>
      <c r="BL284" s="13" t="s">
        <v>205</v>
      </c>
      <c r="BM284" s="135" t="s">
        <v>673</v>
      </c>
    </row>
    <row r="285" spans="2:65" s="1" customFormat="1" ht="24.2" customHeight="1">
      <c r="B285" s="28"/>
      <c r="C285" s="137" t="s">
        <v>674</v>
      </c>
      <c r="D285" s="137" t="s">
        <v>214</v>
      </c>
      <c r="E285" s="138" t="s">
        <v>675</v>
      </c>
      <c r="F285" s="139" t="s">
        <v>676</v>
      </c>
      <c r="G285" s="140" t="s">
        <v>151</v>
      </c>
      <c r="H285" s="141">
        <v>12</v>
      </c>
      <c r="I285" s="142"/>
      <c r="J285" s="143">
        <f t="shared" si="90"/>
        <v>0</v>
      </c>
      <c r="K285" s="139" t="s">
        <v>1</v>
      </c>
      <c r="L285" s="144"/>
      <c r="M285" s="145" t="s">
        <v>1</v>
      </c>
      <c r="N285" s="146" t="s">
        <v>44</v>
      </c>
      <c r="P285" s="133">
        <f t="shared" si="91"/>
        <v>0</v>
      </c>
      <c r="Q285" s="133">
        <v>1.2999999999999999E-4</v>
      </c>
      <c r="R285" s="133">
        <f t="shared" si="92"/>
        <v>1.5599999999999998E-3</v>
      </c>
      <c r="S285" s="133">
        <v>0</v>
      </c>
      <c r="T285" s="134">
        <f t="shared" si="93"/>
        <v>0</v>
      </c>
      <c r="AR285" s="135" t="s">
        <v>273</v>
      </c>
      <c r="AT285" s="135" t="s">
        <v>214</v>
      </c>
      <c r="AU285" s="135" t="s">
        <v>88</v>
      </c>
      <c r="AY285" s="13" t="s">
        <v>139</v>
      </c>
      <c r="BE285" s="136">
        <f t="shared" si="94"/>
        <v>0</v>
      </c>
      <c r="BF285" s="136">
        <f t="shared" si="95"/>
        <v>0</v>
      </c>
      <c r="BG285" s="136">
        <f t="shared" si="96"/>
        <v>0</v>
      </c>
      <c r="BH285" s="136">
        <f t="shared" si="97"/>
        <v>0</v>
      </c>
      <c r="BI285" s="136">
        <f t="shared" si="98"/>
        <v>0</v>
      </c>
      <c r="BJ285" s="13" t="s">
        <v>86</v>
      </c>
      <c r="BK285" s="136">
        <f t="shared" si="99"/>
        <v>0</v>
      </c>
      <c r="BL285" s="13" t="s">
        <v>205</v>
      </c>
      <c r="BM285" s="135" t="s">
        <v>677</v>
      </c>
    </row>
    <row r="286" spans="2:65" s="1" customFormat="1" ht="24.2" customHeight="1">
      <c r="B286" s="28"/>
      <c r="C286" s="137" t="s">
        <v>678</v>
      </c>
      <c r="D286" s="137" t="s">
        <v>214</v>
      </c>
      <c r="E286" s="138" t="s">
        <v>679</v>
      </c>
      <c r="F286" s="139" t="s">
        <v>680</v>
      </c>
      <c r="G286" s="140" t="s">
        <v>151</v>
      </c>
      <c r="H286" s="141">
        <v>12</v>
      </c>
      <c r="I286" s="142"/>
      <c r="J286" s="143">
        <f t="shared" si="90"/>
        <v>0</v>
      </c>
      <c r="K286" s="139" t="s">
        <v>1</v>
      </c>
      <c r="L286" s="144"/>
      <c r="M286" s="145" t="s">
        <v>1</v>
      </c>
      <c r="N286" s="146" t="s">
        <v>44</v>
      </c>
      <c r="P286" s="133">
        <f t="shared" si="91"/>
        <v>0</v>
      </c>
      <c r="Q286" s="133">
        <v>1.6000000000000001E-4</v>
      </c>
      <c r="R286" s="133">
        <f t="shared" si="92"/>
        <v>1.9200000000000003E-3</v>
      </c>
      <c r="S286" s="133">
        <v>0</v>
      </c>
      <c r="T286" s="134">
        <f t="shared" si="93"/>
        <v>0</v>
      </c>
      <c r="AR286" s="135" t="s">
        <v>273</v>
      </c>
      <c r="AT286" s="135" t="s">
        <v>214</v>
      </c>
      <c r="AU286" s="135" t="s">
        <v>88</v>
      </c>
      <c r="AY286" s="13" t="s">
        <v>139</v>
      </c>
      <c r="BE286" s="136">
        <f t="shared" si="94"/>
        <v>0</v>
      </c>
      <c r="BF286" s="136">
        <f t="shared" si="95"/>
        <v>0</v>
      </c>
      <c r="BG286" s="136">
        <f t="shared" si="96"/>
        <v>0</v>
      </c>
      <c r="BH286" s="136">
        <f t="shared" si="97"/>
        <v>0</v>
      </c>
      <c r="BI286" s="136">
        <f t="shared" si="98"/>
        <v>0</v>
      </c>
      <c r="BJ286" s="13" t="s">
        <v>86</v>
      </c>
      <c r="BK286" s="136">
        <f t="shared" si="99"/>
        <v>0</v>
      </c>
      <c r="BL286" s="13" t="s">
        <v>205</v>
      </c>
      <c r="BM286" s="135" t="s">
        <v>681</v>
      </c>
    </row>
    <row r="287" spans="2:65" s="1" customFormat="1" ht="16.5" customHeight="1">
      <c r="B287" s="28"/>
      <c r="C287" s="124" t="s">
        <v>682</v>
      </c>
      <c r="D287" s="124" t="s">
        <v>142</v>
      </c>
      <c r="E287" s="125" t="s">
        <v>683</v>
      </c>
      <c r="F287" s="126" t="s">
        <v>684</v>
      </c>
      <c r="G287" s="127" t="s">
        <v>158</v>
      </c>
      <c r="H287" s="128">
        <v>1</v>
      </c>
      <c r="I287" s="129"/>
      <c r="J287" s="130">
        <f t="shared" si="90"/>
        <v>0</v>
      </c>
      <c r="K287" s="126" t="s">
        <v>1</v>
      </c>
      <c r="L287" s="28"/>
      <c r="M287" s="131" t="s">
        <v>1</v>
      </c>
      <c r="N287" s="132" t="s">
        <v>44</v>
      </c>
      <c r="P287" s="133">
        <f t="shared" si="91"/>
        <v>0</v>
      </c>
      <c r="Q287" s="133">
        <v>0</v>
      </c>
      <c r="R287" s="133">
        <f t="shared" si="92"/>
        <v>0</v>
      </c>
      <c r="S287" s="133">
        <v>0</v>
      </c>
      <c r="T287" s="134">
        <f t="shared" si="93"/>
        <v>0</v>
      </c>
      <c r="AR287" s="135" t="s">
        <v>205</v>
      </c>
      <c r="AT287" s="135" t="s">
        <v>142</v>
      </c>
      <c r="AU287" s="135" t="s">
        <v>88</v>
      </c>
      <c r="AY287" s="13" t="s">
        <v>139</v>
      </c>
      <c r="BE287" s="136">
        <f t="shared" si="94"/>
        <v>0</v>
      </c>
      <c r="BF287" s="136">
        <f t="shared" si="95"/>
        <v>0</v>
      </c>
      <c r="BG287" s="136">
        <f t="shared" si="96"/>
        <v>0</v>
      </c>
      <c r="BH287" s="136">
        <f t="shared" si="97"/>
        <v>0</v>
      </c>
      <c r="BI287" s="136">
        <f t="shared" si="98"/>
        <v>0</v>
      </c>
      <c r="BJ287" s="13" t="s">
        <v>86</v>
      </c>
      <c r="BK287" s="136">
        <f t="shared" si="99"/>
        <v>0</v>
      </c>
      <c r="BL287" s="13" t="s">
        <v>205</v>
      </c>
      <c r="BM287" s="135" t="s">
        <v>685</v>
      </c>
    </row>
    <row r="288" spans="2:65" s="1" customFormat="1" ht="16.5" customHeight="1">
      <c r="B288" s="28"/>
      <c r="C288" s="124" t="s">
        <v>686</v>
      </c>
      <c r="D288" s="124" t="s">
        <v>142</v>
      </c>
      <c r="E288" s="125" t="s">
        <v>687</v>
      </c>
      <c r="F288" s="126" t="s">
        <v>688</v>
      </c>
      <c r="G288" s="127" t="s">
        <v>151</v>
      </c>
      <c r="H288" s="128">
        <v>40</v>
      </c>
      <c r="I288" s="129"/>
      <c r="J288" s="130">
        <f t="shared" si="90"/>
        <v>0</v>
      </c>
      <c r="K288" s="126" t="s">
        <v>1</v>
      </c>
      <c r="L288" s="28"/>
      <c r="M288" s="131" t="s">
        <v>1</v>
      </c>
      <c r="N288" s="132" t="s">
        <v>44</v>
      </c>
      <c r="P288" s="133">
        <f t="shared" si="91"/>
        <v>0</v>
      </c>
      <c r="Q288" s="133">
        <v>0</v>
      </c>
      <c r="R288" s="133">
        <f t="shared" si="92"/>
        <v>0</v>
      </c>
      <c r="S288" s="133">
        <v>0</v>
      </c>
      <c r="T288" s="134">
        <f t="shared" si="93"/>
        <v>0</v>
      </c>
      <c r="AR288" s="135" t="s">
        <v>205</v>
      </c>
      <c r="AT288" s="135" t="s">
        <v>142</v>
      </c>
      <c r="AU288" s="135" t="s">
        <v>88</v>
      </c>
      <c r="AY288" s="13" t="s">
        <v>139</v>
      </c>
      <c r="BE288" s="136">
        <f t="shared" si="94"/>
        <v>0</v>
      </c>
      <c r="BF288" s="136">
        <f t="shared" si="95"/>
        <v>0</v>
      </c>
      <c r="BG288" s="136">
        <f t="shared" si="96"/>
        <v>0</v>
      </c>
      <c r="BH288" s="136">
        <f t="shared" si="97"/>
        <v>0</v>
      </c>
      <c r="BI288" s="136">
        <f t="shared" si="98"/>
        <v>0</v>
      </c>
      <c r="BJ288" s="13" t="s">
        <v>86</v>
      </c>
      <c r="BK288" s="136">
        <f t="shared" si="99"/>
        <v>0</v>
      </c>
      <c r="BL288" s="13" t="s">
        <v>205</v>
      </c>
      <c r="BM288" s="135" t="s">
        <v>689</v>
      </c>
    </row>
    <row r="289" spans="2:65" s="1" customFormat="1" ht="16.5" customHeight="1">
      <c r="B289" s="28"/>
      <c r="C289" s="124" t="s">
        <v>690</v>
      </c>
      <c r="D289" s="124" t="s">
        <v>142</v>
      </c>
      <c r="E289" s="125" t="s">
        <v>691</v>
      </c>
      <c r="F289" s="126" t="s">
        <v>692</v>
      </c>
      <c r="G289" s="127" t="s">
        <v>158</v>
      </c>
      <c r="H289" s="128">
        <v>5</v>
      </c>
      <c r="I289" s="129"/>
      <c r="J289" s="130">
        <f t="shared" si="90"/>
        <v>0</v>
      </c>
      <c r="K289" s="126" t="s">
        <v>1</v>
      </c>
      <c r="L289" s="28"/>
      <c r="M289" s="131" t="s">
        <v>1</v>
      </c>
      <c r="N289" s="132" t="s">
        <v>44</v>
      </c>
      <c r="P289" s="133">
        <f t="shared" si="91"/>
        <v>0</v>
      </c>
      <c r="Q289" s="133">
        <v>0</v>
      </c>
      <c r="R289" s="133">
        <f t="shared" si="92"/>
        <v>0</v>
      </c>
      <c r="S289" s="133">
        <v>0</v>
      </c>
      <c r="T289" s="134">
        <f t="shared" si="93"/>
        <v>0</v>
      </c>
      <c r="AR289" s="135" t="s">
        <v>205</v>
      </c>
      <c r="AT289" s="135" t="s">
        <v>142</v>
      </c>
      <c r="AU289" s="135" t="s">
        <v>88</v>
      </c>
      <c r="AY289" s="13" t="s">
        <v>139</v>
      </c>
      <c r="BE289" s="136">
        <f t="shared" si="94"/>
        <v>0</v>
      </c>
      <c r="BF289" s="136">
        <f t="shared" si="95"/>
        <v>0</v>
      </c>
      <c r="BG289" s="136">
        <f t="shared" si="96"/>
        <v>0</v>
      </c>
      <c r="BH289" s="136">
        <f t="shared" si="97"/>
        <v>0</v>
      </c>
      <c r="BI289" s="136">
        <f t="shared" si="98"/>
        <v>0</v>
      </c>
      <c r="BJ289" s="13" t="s">
        <v>86</v>
      </c>
      <c r="BK289" s="136">
        <f t="shared" si="99"/>
        <v>0</v>
      </c>
      <c r="BL289" s="13" t="s">
        <v>205</v>
      </c>
      <c r="BM289" s="135" t="s">
        <v>693</v>
      </c>
    </row>
    <row r="290" spans="2:65" s="1" customFormat="1" ht="16.5" customHeight="1">
      <c r="B290" s="28"/>
      <c r="C290" s="124" t="s">
        <v>694</v>
      </c>
      <c r="D290" s="124" t="s">
        <v>142</v>
      </c>
      <c r="E290" s="125" t="s">
        <v>695</v>
      </c>
      <c r="F290" s="126" t="s">
        <v>696</v>
      </c>
      <c r="G290" s="127" t="s">
        <v>158</v>
      </c>
      <c r="H290" s="128">
        <v>5</v>
      </c>
      <c r="I290" s="129"/>
      <c r="J290" s="130">
        <f t="shared" si="90"/>
        <v>0</v>
      </c>
      <c r="K290" s="126" t="s">
        <v>1</v>
      </c>
      <c r="L290" s="28"/>
      <c r="M290" s="131" t="s">
        <v>1</v>
      </c>
      <c r="N290" s="132" t="s">
        <v>44</v>
      </c>
      <c r="P290" s="133">
        <f t="shared" si="91"/>
        <v>0</v>
      </c>
      <c r="Q290" s="133">
        <v>0</v>
      </c>
      <c r="R290" s="133">
        <f t="shared" si="92"/>
        <v>0</v>
      </c>
      <c r="S290" s="133">
        <v>0</v>
      </c>
      <c r="T290" s="134">
        <f t="shared" si="93"/>
        <v>0</v>
      </c>
      <c r="AR290" s="135" t="s">
        <v>205</v>
      </c>
      <c r="AT290" s="135" t="s">
        <v>142</v>
      </c>
      <c r="AU290" s="135" t="s">
        <v>88</v>
      </c>
      <c r="AY290" s="13" t="s">
        <v>139</v>
      </c>
      <c r="BE290" s="136">
        <f t="shared" si="94"/>
        <v>0</v>
      </c>
      <c r="BF290" s="136">
        <f t="shared" si="95"/>
        <v>0</v>
      </c>
      <c r="BG290" s="136">
        <f t="shared" si="96"/>
        <v>0</v>
      </c>
      <c r="BH290" s="136">
        <f t="shared" si="97"/>
        <v>0</v>
      </c>
      <c r="BI290" s="136">
        <f t="shared" si="98"/>
        <v>0</v>
      </c>
      <c r="BJ290" s="13" t="s">
        <v>86</v>
      </c>
      <c r="BK290" s="136">
        <f t="shared" si="99"/>
        <v>0</v>
      </c>
      <c r="BL290" s="13" t="s">
        <v>205</v>
      </c>
      <c r="BM290" s="135" t="s">
        <v>697</v>
      </c>
    </row>
    <row r="291" spans="2:65" s="1" customFormat="1" ht="16.5" customHeight="1">
      <c r="B291" s="28"/>
      <c r="C291" s="124" t="s">
        <v>698</v>
      </c>
      <c r="D291" s="124" t="s">
        <v>142</v>
      </c>
      <c r="E291" s="125" t="s">
        <v>699</v>
      </c>
      <c r="F291" s="126" t="s">
        <v>700</v>
      </c>
      <c r="G291" s="127" t="s">
        <v>158</v>
      </c>
      <c r="H291" s="128">
        <v>1</v>
      </c>
      <c r="I291" s="129"/>
      <c r="J291" s="130">
        <f t="shared" si="90"/>
        <v>0</v>
      </c>
      <c r="K291" s="126" t="s">
        <v>1</v>
      </c>
      <c r="L291" s="28"/>
      <c r="M291" s="131" t="s">
        <v>1</v>
      </c>
      <c r="N291" s="132" t="s">
        <v>44</v>
      </c>
      <c r="P291" s="133">
        <f t="shared" si="91"/>
        <v>0</v>
      </c>
      <c r="Q291" s="133">
        <v>0</v>
      </c>
      <c r="R291" s="133">
        <f t="shared" si="92"/>
        <v>0</v>
      </c>
      <c r="S291" s="133">
        <v>0</v>
      </c>
      <c r="T291" s="134">
        <f t="shared" si="93"/>
        <v>0</v>
      </c>
      <c r="AR291" s="135" t="s">
        <v>205</v>
      </c>
      <c r="AT291" s="135" t="s">
        <v>142</v>
      </c>
      <c r="AU291" s="135" t="s">
        <v>88</v>
      </c>
      <c r="AY291" s="13" t="s">
        <v>139</v>
      </c>
      <c r="BE291" s="136">
        <f t="shared" si="94"/>
        <v>0</v>
      </c>
      <c r="BF291" s="136">
        <f t="shared" si="95"/>
        <v>0</v>
      </c>
      <c r="BG291" s="136">
        <f t="shared" si="96"/>
        <v>0</v>
      </c>
      <c r="BH291" s="136">
        <f t="shared" si="97"/>
        <v>0</v>
      </c>
      <c r="BI291" s="136">
        <f t="shared" si="98"/>
        <v>0</v>
      </c>
      <c r="BJ291" s="13" t="s">
        <v>86</v>
      </c>
      <c r="BK291" s="136">
        <f t="shared" si="99"/>
        <v>0</v>
      </c>
      <c r="BL291" s="13" t="s">
        <v>205</v>
      </c>
      <c r="BM291" s="135" t="s">
        <v>701</v>
      </c>
    </row>
    <row r="292" spans="2:65" s="1" customFormat="1" ht="24.2" customHeight="1">
      <c r="B292" s="28"/>
      <c r="C292" s="124" t="s">
        <v>702</v>
      </c>
      <c r="D292" s="124" t="s">
        <v>142</v>
      </c>
      <c r="E292" s="125" t="s">
        <v>703</v>
      </c>
      <c r="F292" s="126" t="s">
        <v>704</v>
      </c>
      <c r="G292" s="127" t="s">
        <v>158</v>
      </c>
      <c r="H292" s="128">
        <v>1</v>
      </c>
      <c r="I292" s="129"/>
      <c r="J292" s="130">
        <f t="shared" si="90"/>
        <v>0</v>
      </c>
      <c r="K292" s="126" t="s">
        <v>1</v>
      </c>
      <c r="L292" s="28"/>
      <c r="M292" s="131" t="s">
        <v>1</v>
      </c>
      <c r="N292" s="132" t="s">
        <v>44</v>
      </c>
      <c r="P292" s="133">
        <f t="shared" si="91"/>
        <v>0</v>
      </c>
      <c r="Q292" s="133">
        <v>0</v>
      </c>
      <c r="R292" s="133">
        <f t="shared" si="92"/>
        <v>0</v>
      </c>
      <c r="S292" s="133">
        <v>0</v>
      </c>
      <c r="T292" s="134">
        <f t="shared" si="93"/>
        <v>0</v>
      </c>
      <c r="AR292" s="135" t="s">
        <v>205</v>
      </c>
      <c r="AT292" s="135" t="s">
        <v>142</v>
      </c>
      <c r="AU292" s="135" t="s">
        <v>88</v>
      </c>
      <c r="AY292" s="13" t="s">
        <v>139</v>
      </c>
      <c r="BE292" s="136">
        <f t="shared" si="94"/>
        <v>0</v>
      </c>
      <c r="BF292" s="136">
        <f t="shared" si="95"/>
        <v>0</v>
      </c>
      <c r="BG292" s="136">
        <f t="shared" si="96"/>
        <v>0</v>
      </c>
      <c r="BH292" s="136">
        <f t="shared" si="97"/>
        <v>0</v>
      </c>
      <c r="BI292" s="136">
        <f t="shared" si="98"/>
        <v>0</v>
      </c>
      <c r="BJ292" s="13" t="s">
        <v>86</v>
      </c>
      <c r="BK292" s="136">
        <f t="shared" si="99"/>
        <v>0</v>
      </c>
      <c r="BL292" s="13" t="s">
        <v>205</v>
      </c>
      <c r="BM292" s="135" t="s">
        <v>705</v>
      </c>
    </row>
    <row r="293" spans="2:65" s="1" customFormat="1" ht="16.5" customHeight="1">
      <c r="B293" s="28"/>
      <c r="C293" s="124" t="s">
        <v>706</v>
      </c>
      <c r="D293" s="124" t="s">
        <v>142</v>
      </c>
      <c r="E293" s="125" t="s">
        <v>707</v>
      </c>
      <c r="F293" s="126" t="s">
        <v>708</v>
      </c>
      <c r="G293" s="127" t="s">
        <v>158</v>
      </c>
      <c r="H293" s="128">
        <v>1</v>
      </c>
      <c r="I293" s="129"/>
      <c r="J293" s="130">
        <f t="shared" si="90"/>
        <v>0</v>
      </c>
      <c r="K293" s="126" t="s">
        <v>146</v>
      </c>
      <c r="L293" s="28"/>
      <c r="M293" s="131" t="s">
        <v>1</v>
      </c>
      <c r="N293" s="132" t="s">
        <v>44</v>
      </c>
      <c r="P293" s="133">
        <f t="shared" si="91"/>
        <v>0</v>
      </c>
      <c r="Q293" s="133">
        <v>0</v>
      </c>
      <c r="R293" s="133">
        <f t="shared" si="92"/>
        <v>0</v>
      </c>
      <c r="S293" s="133">
        <v>0</v>
      </c>
      <c r="T293" s="134">
        <f t="shared" si="93"/>
        <v>0</v>
      </c>
      <c r="AR293" s="135" t="s">
        <v>205</v>
      </c>
      <c r="AT293" s="135" t="s">
        <v>142</v>
      </c>
      <c r="AU293" s="135" t="s">
        <v>88</v>
      </c>
      <c r="AY293" s="13" t="s">
        <v>139</v>
      </c>
      <c r="BE293" s="136">
        <f t="shared" si="94"/>
        <v>0</v>
      </c>
      <c r="BF293" s="136">
        <f t="shared" si="95"/>
        <v>0</v>
      </c>
      <c r="BG293" s="136">
        <f t="shared" si="96"/>
        <v>0</v>
      </c>
      <c r="BH293" s="136">
        <f t="shared" si="97"/>
        <v>0</v>
      </c>
      <c r="BI293" s="136">
        <f t="shared" si="98"/>
        <v>0</v>
      </c>
      <c r="BJ293" s="13" t="s">
        <v>86</v>
      </c>
      <c r="BK293" s="136">
        <f t="shared" si="99"/>
        <v>0</v>
      </c>
      <c r="BL293" s="13" t="s">
        <v>205</v>
      </c>
      <c r="BM293" s="135" t="s">
        <v>709</v>
      </c>
    </row>
    <row r="294" spans="2:65" s="1" customFormat="1" ht="37.9" customHeight="1">
      <c r="B294" s="28"/>
      <c r="C294" s="137" t="s">
        <v>710</v>
      </c>
      <c r="D294" s="137" t="s">
        <v>214</v>
      </c>
      <c r="E294" s="138" t="s">
        <v>711</v>
      </c>
      <c r="F294" s="139" t="s">
        <v>712</v>
      </c>
      <c r="G294" s="140" t="s">
        <v>158</v>
      </c>
      <c r="H294" s="141">
        <v>1.1000000000000001</v>
      </c>
      <c r="I294" s="142"/>
      <c r="J294" s="143">
        <f t="shared" si="90"/>
        <v>0</v>
      </c>
      <c r="K294" s="139" t="s">
        <v>1</v>
      </c>
      <c r="L294" s="144"/>
      <c r="M294" s="145" t="s">
        <v>1</v>
      </c>
      <c r="N294" s="146" t="s">
        <v>44</v>
      </c>
      <c r="P294" s="133">
        <f t="shared" si="91"/>
        <v>0</v>
      </c>
      <c r="Q294" s="133">
        <v>2.5000000000000001E-3</v>
      </c>
      <c r="R294" s="133">
        <f t="shared" si="92"/>
        <v>2.7500000000000003E-3</v>
      </c>
      <c r="S294" s="133">
        <v>0</v>
      </c>
      <c r="T294" s="134">
        <f t="shared" si="93"/>
        <v>0</v>
      </c>
      <c r="AR294" s="135" t="s">
        <v>273</v>
      </c>
      <c r="AT294" s="135" t="s">
        <v>214</v>
      </c>
      <c r="AU294" s="135" t="s">
        <v>88</v>
      </c>
      <c r="AY294" s="13" t="s">
        <v>139</v>
      </c>
      <c r="BE294" s="136">
        <f t="shared" si="94"/>
        <v>0</v>
      </c>
      <c r="BF294" s="136">
        <f t="shared" si="95"/>
        <v>0</v>
      </c>
      <c r="BG294" s="136">
        <f t="shared" si="96"/>
        <v>0</v>
      </c>
      <c r="BH294" s="136">
        <f t="shared" si="97"/>
        <v>0</v>
      </c>
      <c r="BI294" s="136">
        <f t="shared" si="98"/>
        <v>0</v>
      </c>
      <c r="BJ294" s="13" t="s">
        <v>86</v>
      </c>
      <c r="BK294" s="136">
        <f t="shared" si="99"/>
        <v>0</v>
      </c>
      <c r="BL294" s="13" t="s">
        <v>205</v>
      </c>
      <c r="BM294" s="135" t="s">
        <v>713</v>
      </c>
    </row>
    <row r="295" spans="2:65" s="1" customFormat="1" ht="16.5" customHeight="1">
      <c r="B295" s="28"/>
      <c r="C295" s="124" t="s">
        <v>714</v>
      </c>
      <c r="D295" s="124" t="s">
        <v>142</v>
      </c>
      <c r="E295" s="125" t="s">
        <v>715</v>
      </c>
      <c r="F295" s="126" t="s">
        <v>716</v>
      </c>
      <c r="G295" s="127" t="s">
        <v>158</v>
      </c>
      <c r="H295" s="128">
        <v>2</v>
      </c>
      <c r="I295" s="129"/>
      <c r="J295" s="130">
        <f t="shared" si="90"/>
        <v>0</v>
      </c>
      <c r="K295" s="126" t="s">
        <v>146</v>
      </c>
      <c r="L295" s="28"/>
      <c r="M295" s="131" t="s">
        <v>1</v>
      </c>
      <c r="N295" s="132" t="s">
        <v>44</v>
      </c>
      <c r="P295" s="133">
        <f t="shared" si="91"/>
        <v>0</v>
      </c>
      <c r="Q295" s="133">
        <v>0</v>
      </c>
      <c r="R295" s="133">
        <f t="shared" si="92"/>
        <v>0</v>
      </c>
      <c r="S295" s="133">
        <v>0</v>
      </c>
      <c r="T295" s="134">
        <f t="shared" si="93"/>
        <v>0</v>
      </c>
      <c r="AR295" s="135" t="s">
        <v>205</v>
      </c>
      <c r="AT295" s="135" t="s">
        <v>142</v>
      </c>
      <c r="AU295" s="135" t="s">
        <v>88</v>
      </c>
      <c r="AY295" s="13" t="s">
        <v>139</v>
      </c>
      <c r="BE295" s="136">
        <f t="shared" si="94"/>
        <v>0</v>
      </c>
      <c r="BF295" s="136">
        <f t="shared" si="95"/>
        <v>0</v>
      </c>
      <c r="BG295" s="136">
        <f t="shared" si="96"/>
        <v>0</v>
      </c>
      <c r="BH295" s="136">
        <f t="shared" si="97"/>
        <v>0</v>
      </c>
      <c r="BI295" s="136">
        <f t="shared" si="98"/>
        <v>0</v>
      </c>
      <c r="BJ295" s="13" t="s">
        <v>86</v>
      </c>
      <c r="BK295" s="136">
        <f t="shared" si="99"/>
        <v>0</v>
      </c>
      <c r="BL295" s="13" t="s">
        <v>205</v>
      </c>
      <c r="BM295" s="135" t="s">
        <v>717</v>
      </c>
    </row>
    <row r="296" spans="2:65" s="1" customFormat="1" ht="16.5" customHeight="1">
      <c r="B296" s="28"/>
      <c r="C296" s="137" t="s">
        <v>718</v>
      </c>
      <c r="D296" s="137" t="s">
        <v>214</v>
      </c>
      <c r="E296" s="138" t="s">
        <v>719</v>
      </c>
      <c r="F296" s="139" t="s">
        <v>720</v>
      </c>
      <c r="G296" s="140" t="s">
        <v>158</v>
      </c>
      <c r="H296" s="141">
        <v>1</v>
      </c>
      <c r="I296" s="142"/>
      <c r="J296" s="143">
        <f t="shared" si="90"/>
        <v>0</v>
      </c>
      <c r="K296" s="139" t="s">
        <v>1</v>
      </c>
      <c r="L296" s="144"/>
      <c r="M296" s="145" t="s">
        <v>1</v>
      </c>
      <c r="N296" s="146" t="s">
        <v>44</v>
      </c>
      <c r="P296" s="133">
        <f t="shared" si="91"/>
        <v>0</v>
      </c>
      <c r="Q296" s="133">
        <v>1E-4</v>
      </c>
      <c r="R296" s="133">
        <f t="shared" si="92"/>
        <v>1E-4</v>
      </c>
      <c r="S296" s="133">
        <v>0</v>
      </c>
      <c r="T296" s="134">
        <f t="shared" si="93"/>
        <v>0</v>
      </c>
      <c r="AR296" s="135" t="s">
        <v>273</v>
      </c>
      <c r="AT296" s="135" t="s">
        <v>214</v>
      </c>
      <c r="AU296" s="135" t="s">
        <v>88</v>
      </c>
      <c r="AY296" s="13" t="s">
        <v>139</v>
      </c>
      <c r="BE296" s="136">
        <f t="shared" si="94"/>
        <v>0</v>
      </c>
      <c r="BF296" s="136">
        <f t="shared" si="95"/>
        <v>0</v>
      </c>
      <c r="BG296" s="136">
        <f t="shared" si="96"/>
        <v>0</v>
      </c>
      <c r="BH296" s="136">
        <f t="shared" si="97"/>
        <v>0</v>
      </c>
      <c r="BI296" s="136">
        <f t="shared" si="98"/>
        <v>0</v>
      </c>
      <c r="BJ296" s="13" t="s">
        <v>86</v>
      </c>
      <c r="BK296" s="136">
        <f t="shared" si="99"/>
        <v>0</v>
      </c>
      <c r="BL296" s="13" t="s">
        <v>205</v>
      </c>
      <c r="BM296" s="135" t="s">
        <v>721</v>
      </c>
    </row>
    <row r="297" spans="2:65" s="1" customFormat="1" ht="21.75" customHeight="1">
      <c r="B297" s="28"/>
      <c r="C297" s="137" t="s">
        <v>722</v>
      </c>
      <c r="D297" s="137" t="s">
        <v>214</v>
      </c>
      <c r="E297" s="138" t="s">
        <v>723</v>
      </c>
      <c r="F297" s="139" t="s">
        <v>724</v>
      </c>
      <c r="G297" s="140" t="s">
        <v>158</v>
      </c>
      <c r="H297" s="141">
        <v>1</v>
      </c>
      <c r="I297" s="142"/>
      <c r="J297" s="143">
        <f t="shared" si="90"/>
        <v>0</v>
      </c>
      <c r="K297" s="139" t="s">
        <v>1</v>
      </c>
      <c r="L297" s="144"/>
      <c r="M297" s="145" t="s">
        <v>1</v>
      </c>
      <c r="N297" s="146" t="s">
        <v>44</v>
      </c>
      <c r="P297" s="133">
        <f t="shared" si="91"/>
        <v>0</v>
      </c>
      <c r="Q297" s="133">
        <v>1E-4</v>
      </c>
      <c r="R297" s="133">
        <f t="shared" si="92"/>
        <v>1E-4</v>
      </c>
      <c r="S297" s="133">
        <v>0</v>
      </c>
      <c r="T297" s="134">
        <f t="shared" si="93"/>
        <v>0</v>
      </c>
      <c r="AR297" s="135" t="s">
        <v>273</v>
      </c>
      <c r="AT297" s="135" t="s">
        <v>214</v>
      </c>
      <c r="AU297" s="135" t="s">
        <v>88</v>
      </c>
      <c r="AY297" s="13" t="s">
        <v>139</v>
      </c>
      <c r="BE297" s="136">
        <f t="shared" si="94"/>
        <v>0</v>
      </c>
      <c r="BF297" s="136">
        <f t="shared" si="95"/>
        <v>0</v>
      </c>
      <c r="BG297" s="136">
        <f t="shared" si="96"/>
        <v>0</v>
      </c>
      <c r="BH297" s="136">
        <f t="shared" si="97"/>
        <v>0</v>
      </c>
      <c r="BI297" s="136">
        <f t="shared" si="98"/>
        <v>0</v>
      </c>
      <c r="BJ297" s="13" t="s">
        <v>86</v>
      </c>
      <c r="BK297" s="136">
        <f t="shared" si="99"/>
        <v>0</v>
      </c>
      <c r="BL297" s="13" t="s">
        <v>205</v>
      </c>
      <c r="BM297" s="135" t="s">
        <v>725</v>
      </c>
    </row>
    <row r="298" spans="2:65" s="1" customFormat="1" ht="24.2" customHeight="1">
      <c r="B298" s="28"/>
      <c r="C298" s="124" t="s">
        <v>726</v>
      </c>
      <c r="D298" s="124" t="s">
        <v>142</v>
      </c>
      <c r="E298" s="125" t="s">
        <v>727</v>
      </c>
      <c r="F298" s="126" t="s">
        <v>728</v>
      </c>
      <c r="G298" s="127" t="s">
        <v>158</v>
      </c>
      <c r="H298" s="128">
        <v>2</v>
      </c>
      <c r="I298" s="129"/>
      <c r="J298" s="130">
        <f t="shared" si="90"/>
        <v>0</v>
      </c>
      <c r="K298" s="126" t="s">
        <v>146</v>
      </c>
      <c r="L298" s="28"/>
      <c r="M298" s="131" t="s">
        <v>1</v>
      </c>
      <c r="N298" s="132" t="s">
        <v>44</v>
      </c>
      <c r="P298" s="133">
        <f t="shared" si="91"/>
        <v>0</v>
      </c>
      <c r="Q298" s="133">
        <v>0</v>
      </c>
      <c r="R298" s="133">
        <f t="shared" si="92"/>
        <v>0</v>
      </c>
      <c r="S298" s="133">
        <v>0</v>
      </c>
      <c r="T298" s="134">
        <f t="shared" si="93"/>
        <v>0</v>
      </c>
      <c r="AR298" s="135" t="s">
        <v>205</v>
      </c>
      <c r="AT298" s="135" t="s">
        <v>142</v>
      </c>
      <c r="AU298" s="135" t="s">
        <v>88</v>
      </c>
      <c r="AY298" s="13" t="s">
        <v>139</v>
      </c>
      <c r="BE298" s="136">
        <f t="shared" si="94"/>
        <v>0</v>
      </c>
      <c r="BF298" s="136">
        <f t="shared" si="95"/>
        <v>0</v>
      </c>
      <c r="BG298" s="136">
        <f t="shared" si="96"/>
        <v>0</v>
      </c>
      <c r="BH298" s="136">
        <f t="shared" si="97"/>
        <v>0</v>
      </c>
      <c r="BI298" s="136">
        <f t="shared" si="98"/>
        <v>0</v>
      </c>
      <c r="BJ298" s="13" t="s">
        <v>86</v>
      </c>
      <c r="BK298" s="136">
        <f t="shared" si="99"/>
        <v>0</v>
      </c>
      <c r="BL298" s="13" t="s">
        <v>205</v>
      </c>
      <c r="BM298" s="135" t="s">
        <v>729</v>
      </c>
    </row>
    <row r="299" spans="2:65" s="1" customFormat="1" ht="49.15" customHeight="1">
      <c r="B299" s="28"/>
      <c r="C299" s="124" t="s">
        <v>730</v>
      </c>
      <c r="D299" s="124" t="s">
        <v>142</v>
      </c>
      <c r="E299" s="125" t="s">
        <v>731</v>
      </c>
      <c r="F299" s="126" t="s">
        <v>732</v>
      </c>
      <c r="G299" s="127" t="s">
        <v>363</v>
      </c>
      <c r="H299" s="147"/>
      <c r="I299" s="129"/>
      <c r="J299" s="130">
        <f t="shared" si="90"/>
        <v>0</v>
      </c>
      <c r="K299" s="126" t="s">
        <v>146</v>
      </c>
      <c r="L299" s="28"/>
      <c r="M299" s="131" t="s">
        <v>1</v>
      </c>
      <c r="N299" s="132" t="s">
        <v>44</v>
      </c>
      <c r="P299" s="133">
        <f t="shared" si="91"/>
        <v>0</v>
      </c>
      <c r="Q299" s="133">
        <v>0</v>
      </c>
      <c r="R299" s="133">
        <f t="shared" si="92"/>
        <v>0</v>
      </c>
      <c r="S299" s="133">
        <v>0</v>
      </c>
      <c r="T299" s="134">
        <f t="shared" si="93"/>
        <v>0</v>
      </c>
      <c r="AR299" s="135" t="s">
        <v>205</v>
      </c>
      <c r="AT299" s="135" t="s">
        <v>142</v>
      </c>
      <c r="AU299" s="135" t="s">
        <v>88</v>
      </c>
      <c r="AY299" s="13" t="s">
        <v>139</v>
      </c>
      <c r="BE299" s="136">
        <f t="shared" si="94"/>
        <v>0</v>
      </c>
      <c r="BF299" s="136">
        <f t="shared" si="95"/>
        <v>0</v>
      </c>
      <c r="BG299" s="136">
        <f t="shared" si="96"/>
        <v>0</v>
      </c>
      <c r="BH299" s="136">
        <f t="shared" si="97"/>
        <v>0</v>
      </c>
      <c r="BI299" s="136">
        <f t="shared" si="98"/>
        <v>0</v>
      </c>
      <c r="BJ299" s="13" t="s">
        <v>86</v>
      </c>
      <c r="BK299" s="136">
        <f t="shared" si="99"/>
        <v>0</v>
      </c>
      <c r="BL299" s="13" t="s">
        <v>205</v>
      </c>
      <c r="BM299" s="135" t="s">
        <v>733</v>
      </c>
    </row>
    <row r="300" spans="2:65" s="1" customFormat="1" ht="49.15" customHeight="1">
      <c r="B300" s="28"/>
      <c r="C300" s="124" t="s">
        <v>734</v>
      </c>
      <c r="D300" s="124" t="s">
        <v>142</v>
      </c>
      <c r="E300" s="125" t="s">
        <v>735</v>
      </c>
      <c r="F300" s="126" t="s">
        <v>736</v>
      </c>
      <c r="G300" s="127" t="s">
        <v>363</v>
      </c>
      <c r="H300" s="147"/>
      <c r="I300" s="129"/>
      <c r="J300" s="130">
        <f t="shared" si="90"/>
        <v>0</v>
      </c>
      <c r="K300" s="126" t="s">
        <v>146</v>
      </c>
      <c r="L300" s="28"/>
      <c r="M300" s="131" t="s">
        <v>1</v>
      </c>
      <c r="N300" s="132" t="s">
        <v>44</v>
      </c>
      <c r="P300" s="133">
        <f t="shared" si="91"/>
        <v>0</v>
      </c>
      <c r="Q300" s="133">
        <v>0</v>
      </c>
      <c r="R300" s="133">
        <f t="shared" si="92"/>
        <v>0</v>
      </c>
      <c r="S300" s="133">
        <v>0</v>
      </c>
      <c r="T300" s="134">
        <f t="shared" si="93"/>
        <v>0</v>
      </c>
      <c r="AR300" s="135" t="s">
        <v>205</v>
      </c>
      <c r="AT300" s="135" t="s">
        <v>142</v>
      </c>
      <c r="AU300" s="135" t="s">
        <v>88</v>
      </c>
      <c r="AY300" s="13" t="s">
        <v>139</v>
      </c>
      <c r="BE300" s="136">
        <f t="shared" si="94"/>
        <v>0</v>
      </c>
      <c r="BF300" s="136">
        <f t="shared" si="95"/>
        <v>0</v>
      </c>
      <c r="BG300" s="136">
        <f t="shared" si="96"/>
        <v>0</v>
      </c>
      <c r="BH300" s="136">
        <f t="shared" si="97"/>
        <v>0</v>
      </c>
      <c r="BI300" s="136">
        <f t="shared" si="98"/>
        <v>0</v>
      </c>
      <c r="BJ300" s="13" t="s">
        <v>86</v>
      </c>
      <c r="BK300" s="136">
        <f t="shared" si="99"/>
        <v>0</v>
      </c>
      <c r="BL300" s="13" t="s">
        <v>205</v>
      </c>
      <c r="BM300" s="135" t="s">
        <v>737</v>
      </c>
    </row>
    <row r="301" spans="2:65" s="11" customFormat="1" ht="22.9" customHeight="1">
      <c r="B301" s="112"/>
      <c r="D301" s="113" t="s">
        <v>78</v>
      </c>
      <c r="E301" s="122" t="s">
        <v>738</v>
      </c>
      <c r="F301" s="122" t="s">
        <v>739</v>
      </c>
      <c r="I301" s="115"/>
      <c r="J301" s="123">
        <f>BK301</f>
        <v>0</v>
      </c>
      <c r="L301" s="112"/>
      <c r="M301" s="117"/>
      <c r="P301" s="118">
        <f>P302</f>
        <v>0</v>
      </c>
      <c r="R301" s="118">
        <f>R302</f>
        <v>0</v>
      </c>
      <c r="T301" s="119">
        <f>T302</f>
        <v>0.16949999999999998</v>
      </c>
      <c r="AR301" s="113" t="s">
        <v>88</v>
      </c>
      <c r="AT301" s="120" t="s">
        <v>78</v>
      </c>
      <c r="AU301" s="120" t="s">
        <v>86</v>
      </c>
      <c r="AY301" s="113" t="s">
        <v>139</v>
      </c>
      <c r="BK301" s="121">
        <f>BK302</f>
        <v>0</v>
      </c>
    </row>
    <row r="302" spans="2:65" s="1" customFormat="1" ht="16.5" customHeight="1">
      <c r="B302" s="28"/>
      <c r="C302" s="124" t="s">
        <v>740</v>
      </c>
      <c r="D302" s="124" t="s">
        <v>142</v>
      </c>
      <c r="E302" s="125" t="s">
        <v>741</v>
      </c>
      <c r="F302" s="126" t="s">
        <v>742</v>
      </c>
      <c r="G302" s="127" t="s">
        <v>165</v>
      </c>
      <c r="H302" s="128">
        <v>10</v>
      </c>
      <c r="I302" s="129"/>
      <c r="J302" s="130">
        <f>ROUND(I302*H302,2)</f>
        <v>0</v>
      </c>
      <c r="K302" s="126" t="s">
        <v>146</v>
      </c>
      <c r="L302" s="28"/>
      <c r="M302" s="131" t="s">
        <v>1</v>
      </c>
      <c r="N302" s="132" t="s">
        <v>44</v>
      </c>
      <c r="P302" s="133">
        <f>O302*H302</f>
        <v>0</v>
      </c>
      <c r="Q302" s="133">
        <v>0</v>
      </c>
      <c r="R302" s="133">
        <f>Q302*H302</f>
        <v>0</v>
      </c>
      <c r="S302" s="133">
        <v>1.695E-2</v>
      </c>
      <c r="T302" s="134">
        <f>S302*H302</f>
        <v>0.16949999999999998</v>
      </c>
      <c r="AR302" s="135" t="s">
        <v>205</v>
      </c>
      <c r="AT302" s="135" t="s">
        <v>142</v>
      </c>
      <c r="AU302" s="135" t="s">
        <v>88</v>
      </c>
      <c r="AY302" s="13" t="s">
        <v>139</v>
      </c>
      <c r="BE302" s="136">
        <f>IF(N302="základní",J302,0)</f>
        <v>0</v>
      </c>
      <c r="BF302" s="136">
        <f>IF(N302="snížená",J302,0)</f>
        <v>0</v>
      </c>
      <c r="BG302" s="136">
        <f>IF(N302="zákl. přenesená",J302,0)</f>
        <v>0</v>
      </c>
      <c r="BH302" s="136">
        <f>IF(N302="sníž. přenesená",J302,0)</f>
        <v>0</v>
      </c>
      <c r="BI302" s="136">
        <f>IF(N302="nulová",J302,0)</f>
        <v>0</v>
      </c>
      <c r="BJ302" s="13" t="s">
        <v>86</v>
      </c>
      <c r="BK302" s="136">
        <f>ROUND(I302*H302,2)</f>
        <v>0</v>
      </c>
      <c r="BL302" s="13" t="s">
        <v>205</v>
      </c>
      <c r="BM302" s="135" t="s">
        <v>743</v>
      </c>
    </row>
    <row r="303" spans="2:65" s="11" customFormat="1" ht="22.9" customHeight="1">
      <c r="B303" s="112"/>
      <c r="D303" s="113" t="s">
        <v>78</v>
      </c>
      <c r="E303" s="122" t="s">
        <v>744</v>
      </c>
      <c r="F303" s="122" t="s">
        <v>745</v>
      </c>
      <c r="I303" s="115"/>
      <c r="J303" s="123">
        <f>BK303</f>
        <v>0</v>
      </c>
      <c r="L303" s="112"/>
      <c r="M303" s="117"/>
      <c r="P303" s="118">
        <f>SUM(P304:P318)</f>
        <v>0</v>
      </c>
      <c r="R303" s="118">
        <f>SUM(R304:R318)</f>
        <v>1.9674287399999997</v>
      </c>
      <c r="T303" s="119">
        <f>SUM(T304:T318)</f>
        <v>0</v>
      </c>
      <c r="AR303" s="113" t="s">
        <v>88</v>
      </c>
      <c r="AT303" s="120" t="s">
        <v>78</v>
      </c>
      <c r="AU303" s="120" t="s">
        <v>86</v>
      </c>
      <c r="AY303" s="113" t="s">
        <v>139</v>
      </c>
      <c r="BK303" s="121">
        <f>SUM(BK304:BK318)</f>
        <v>0</v>
      </c>
    </row>
    <row r="304" spans="2:65" s="1" customFormat="1" ht="24.2" customHeight="1">
      <c r="B304" s="28"/>
      <c r="C304" s="124" t="s">
        <v>746</v>
      </c>
      <c r="D304" s="124" t="s">
        <v>142</v>
      </c>
      <c r="E304" s="125" t="s">
        <v>747</v>
      </c>
      <c r="F304" s="126" t="s">
        <v>748</v>
      </c>
      <c r="G304" s="127" t="s">
        <v>165</v>
      </c>
      <c r="H304" s="128">
        <v>46.707999999999998</v>
      </c>
      <c r="I304" s="129"/>
      <c r="J304" s="130">
        <f t="shared" ref="J304:J318" si="100">ROUND(I304*H304,2)</f>
        <v>0</v>
      </c>
      <c r="K304" s="126" t="s">
        <v>146</v>
      </c>
      <c r="L304" s="28"/>
      <c r="M304" s="131" t="s">
        <v>1</v>
      </c>
      <c r="N304" s="132" t="s">
        <v>44</v>
      </c>
      <c r="P304" s="133">
        <f t="shared" ref="P304:P318" si="101">O304*H304</f>
        <v>0</v>
      </c>
      <c r="Q304" s="133">
        <v>0</v>
      </c>
      <c r="R304" s="133">
        <f t="shared" ref="R304:R318" si="102">Q304*H304</f>
        <v>0</v>
      </c>
      <c r="S304" s="133">
        <v>0</v>
      </c>
      <c r="T304" s="134">
        <f t="shared" ref="T304:T318" si="103">S304*H304</f>
        <v>0</v>
      </c>
      <c r="AR304" s="135" t="s">
        <v>205</v>
      </c>
      <c r="AT304" s="135" t="s">
        <v>142</v>
      </c>
      <c r="AU304" s="135" t="s">
        <v>88</v>
      </c>
      <c r="AY304" s="13" t="s">
        <v>139</v>
      </c>
      <c r="BE304" s="136">
        <f t="shared" ref="BE304:BE318" si="104">IF(N304="základní",J304,0)</f>
        <v>0</v>
      </c>
      <c r="BF304" s="136">
        <f t="shared" ref="BF304:BF318" si="105">IF(N304="snížená",J304,0)</f>
        <v>0</v>
      </c>
      <c r="BG304" s="136">
        <f t="shared" ref="BG304:BG318" si="106">IF(N304="zákl. přenesená",J304,0)</f>
        <v>0</v>
      </c>
      <c r="BH304" s="136">
        <f t="shared" ref="BH304:BH318" si="107">IF(N304="sníž. přenesená",J304,0)</f>
        <v>0</v>
      </c>
      <c r="BI304" s="136">
        <f t="shared" ref="BI304:BI318" si="108">IF(N304="nulová",J304,0)</f>
        <v>0</v>
      </c>
      <c r="BJ304" s="13" t="s">
        <v>86</v>
      </c>
      <c r="BK304" s="136">
        <f t="shared" ref="BK304:BK318" si="109">ROUND(I304*H304,2)</f>
        <v>0</v>
      </c>
      <c r="BL304" s="13" t="s">
        <v>205</v>
      </c>
      <c r="BM304" s="135" t="s">
        <v>749</v>
      </c>
    </row>
    <row r="305" spans="2:65" s="1" customFormat="1" ht="24.2" customHeight="1">
      <c r="B305" s="28"/>
      <c r="C305" s="124" t="s">
        <v>750</v>
      </c>
      <c r="D305" s="124" t="s">
        <v>142</v>
      </c>
      <c r="E305" s="125" t="s">
        <v>751</v>
      </c>
      <c r="F305" s="126" t="s">
        <v>752</v>
      </c>
      <c r="G305" s="127" t="s">
        <v>165</v>
      </c>
      <c r="H305" s="128">
        <v>46.707999999999998</v>
      </c>
      <c r="I305" s="129"/>
      <c r="J305" s="130">
        <f t="shared" si="100"/>
        <v>0</v>
      </c>
      <c r="K305" s="126" t="s">
        <v>146</v>
      </c>
      <c r="L305" s="28"/>
      <c r="M305" s="131" t="s">
        <v>1</v>
      </c>
      <c r="N305" s="132" t="s">
        <v>44</v>
      </c>
      <c r="P305" s="133">
        <f t="shared" si="101"/>
        <v>0</v>
      </c>
      <c r="Q305" s="133">
        <v>2.9999999999999997E-4</v>
      </c>
      <c r="R305" s="133">
        <f t="shared" si="102"/>
        <v>1.4012399999999998E-2</v>
      </c>
      <c r="S305" s="133">
        <v>0</v>
      </c>
      <c r="T305" s="134">
        <f t="shared" si="103"/>
        <v>0</v>
      </c>
      <c r="AR305" s="135" t="s">
        <v>205</v>
      </c>
      <c r="AT305" s="135" t="s">
        <v>142</v>
      </c>
      <c r="AU305" s="135" t="s">
        <v>88</v>
      </c>
      <c r="AY305" s="13" t="s">
        <v>139</v>
      </c>
      <c r="BE305" s="136">
        <f t="shared" si="104"/>
        <v>0</v>
      </c>
      <c r="BF305" s="136">
        <f t="shared" si="105"/>
        <v>0</v>
      </c>
      <c r="BG305" s="136">
        <f t="shared" si="106"/>
        <v>0</v>
      </c>
      <c r="BH305" s="136">
        <f t="shared" si="107"/>
        <v>0</v>
      </c>
      <c r="BI305" s="136">
        <f t="shared" si="108"/>
        <v>0</v>
      </c>
      <c r="BJ305" s="13" t="s">
        <v>86</v>
      </c>
      <c r="BK305" s="136">
        <f t="shared" si="109"/>
        <v>0</v>
      </c>
      <c r="BL305" s="13" t="s">
        <v>205</v>
      </c>
      <c r="BM305" s="135" t="s">
        <v>753</v>
      </c>
    </row>
    <row r="306" spans="2:65" s="1" customFormat="1" ht="37.9" customHeight="1">
      <c r="B306" s="28"/>
      <c r="C306" s="124" t="s">
        <v>754</v>
      </c>
      <c r="D306" s="124" t="s">
        <v>142</v>
      </c>
      <c r="E306" s="125" t="s">
        <v>755</v>
      </c>
      <c r="F306" s="126" t="s">
        <v>756</v>
      </c>
      <c r="G306" s="127" t="s">
        <v>165</v>
      </c>
      <c r="H306" s="128">
        <v>46.707999999999998</v>
      </c>
      <c r="I306" s="129"/>
      <c r="J306" s="130">
        <f t="shared" si="100"/>
        <v>0</v>
      </c>
      <c r="K306" s="126" t="s">
        <v>146</v>
      </c>
      <c r="L306" s="28"/>
      <c r="M306" s="131" t="s">
        <v>1</v>
      </c>
      <c r="N306" s="132" t="s">
        <v>44</v>
      </c>
      <c r="P306" s="133">
        <f t="shared" si="101"/>
        <v>0</v>
      </c>
      <c r="Q306" s="133">
        <v>0</v>
      </c>
      <c r="R306" s="133">
        <f t="shared" si="102"/>
        <v>0</v>
      </c>
      <c r="S306" s="133">
        <v>0</v>
      </c>
      <c r="T306" s="134">
        <f t="shared" si="103"/>
        <v>0</v>
      </c>
      <c r="AR306" s="135" t="s">
        <v>205</v>
      </c>
      <c r="AT306" s="135" t="s">
        <v>142</v>
      </c>
      <c r="AU306" s="135" t="s">
        <v>88</v>
      </c>
      <c r="AY306" s="13" t="s">
        <v>139</v>
      </c>
      <c r="BE306" s="136">
        <f t="shared" si="104"/>
        <v>0</v>
      </c>
      <c r="BF306" s="136">
        <f t="shared" si="105"/>
        <v>0</v>
      </c>
      <c r="BG306" s="136">
        <f t="shared" si="106"/>
        <v>0</v>
      </c>
      <c r="BH306" s="136">
        <f t="shared" si="107"/>
        <v>0</v>
      </c>
      <c r="BI306" s="136">
        <f t="shared" si="108"/>
        <v>0</v>
      </c>
      <c r="BJ306" s="13" t="s">
        <v>86</v>
      </c>
      <c r="BK306" s="136">
        <f t="shared" si="109"/>
        <v>0</v>
      </c>
      <c r="BL306" s="13" t="s">
        <v>205</v>
      </c>
      <c r="BM306" s="135" t="s">
        <v>757</v>
      </c>
    </row>
    <row r="307" spans="2:65" s="1" customFormat="1" ht="37.9" customHeight="1">
      <c r="B307" s="28"/>
      <c r="C307" s="124" t="s">
        <v>758</v>
      </c>
      <c r="D307" s="124" t="s">
        <v>142</v>
      </c>
      <c r="E307" s="125" t="s">
        <v>759</v>
      </c>
      <c r="F307" s="126" t="s">
        <v>760</v>
      </c>
      <c r="G307" s="127" t="s">
        <v>165</v>
      </c>
      <c r="H307" s="128">
        <v>46.707999999999998</v>
      </c>
      <c r="I307" s="129"/>
      <c r="J307" s="130">
        <f t="shared" si="100"/>
        <v>0</v>
      </c>
      <c r="K307" s="126" t="s">
        <v>146</v>
      </c>
      <c r="L307" s="28"/>
      <c r="M307" s="131" t="s">
        <v>1</v>
      </c>
      <c r="N307" s="132" t="s">
        <v>44</v>
      </c>
      <c r="P307" s="133">
        <f t="shared" si="101"/>
        <v>0</v>
      </c>
      <c r="Q307" s="133">
        <v>0</v>
      </c>
      <c r="R307" s="133">
        <f t="shared" si="102"/>
        <v>0</v>
      </c>
      <c r="S307" s="133">
        <v>0</v>
      </c>
      <c r="T307" s="134">
        <f t="shared" si="103"/>
        <v>0</v>
      </c>
      <c r="AR307" s="135" t="s">
        <v>205</v>
      </c>
      <c r="AT307" s="135" t="s">
        <v>142</v>
      </c>
      <c r="AU307" s="135" t="s">
        <v>88</v>
      </c>
      <c r="AY307" s="13" t="s">
        <v>139</v>
      </c>
      <c r="BE307" s="136">
        <f t="shared" si="104"/>
        <v>0</v>
      </c>
      <c r="BF307" s="136">
        <f t="shared" si="105"/>
        <v>0</v>
      </c>
      <c r="BG307" s="136">
        <f t="shared" si="106"/>
        <v>0</v>
      </c>
      <c r="BH307" s="136">
        <f t="shared" si="107"/>
        <v>0</v>
      </c>
      <c r="BI307" s="136">
        <f t="shared" si="108"/>
        <v>0</v>
      </c>
      <c r="BJ307" s="13" t="s">
        <v>86</v>
      </c>
      <c r="BK307" s="136">
        <f t="shared" si="109"/>
        <v>0</v>
      </c>
      <c r="BL307" s="13" t="s">
        <v>205</v>
      </c>
      <c r="BM307" s="135" t="s">
        <v>761</v>
      </c>
    </row>
    <row r="308" spans="2:65" s="1" customFormat="1" ht="37.9" customHeight="1">
      <c r="B308" s="28"/>
      <c r="C308" s="124" t="s">
        <v>762</v>
      </c>
      <c r="D308" s="124" t="s">
        <v>142</v>
      </c>
      <c r="E308" s="125" t="s">
        <v>763</v>
      </c>
      <c r="F308" s="126" t="s">
        <v>764</v>
      </c>
      <c r="G308" s="127" t="s">
        <v>165</v>
      </c>
      <c r="H308" s="128">
        <v>46.707999999999998</v>
      </c>
      <c r="I308" s="129"/>
      <c r="J308" s="130">
        <f t="shared" si="100"/>
        <v>0</v>
      </c>
      <c r="K308" s="126" t="s">
        <v>146</v>
      </c>
      <c r="L308" s="28"/>
      <c r="M308" s="131" t="s">
        <v>1</v>
      </c>
      <c r="N308" s="132" t="s">
        <v>44</v>
      </c>
      <c r="P308" s="133">
        <f t="shared" si="101"/>
        <v>0</v>
      </c>
      <c r="Q308" s="133">
        <v>7.5799999999999999E-3</v>
      </c>
      <c r="R308" s="133">
        <f t="shared" si="102"/>
        <v>0.35404663999999997</v>
      </c>
      <c r="S308" s="133">
        <v>0</v>
      </c>
      <c r="T308" s="134">
        <f t="shared" si="103"/>
        <v>0</v>
      </c>
      <c r="AR308" s="135" t="s">
        <v>205</v>
      </c>
      <c r="AT308" s="135" t="s">
        <v>142</v>
      </c>
      <c r="AU308" s="135" t="s">
        <v>88</v>
      </c>
      <c r="AY308" s="13" t="s">
        <v>139</v>
      </c>
      <c r="BE308" s="136">
        <f t="shared" si="104"/>
        <v>0</v>
      </c>
      <c r="BF308" s="136">
        <f t="shared" si="105"/>
        <v>0</v>
      </c>
      <c r="BG308" s="136">
        <f t="shared" si="106"/>
        <v>0</v>
      </c>
      <c r="BH308" s="136">
        <f t="shared" si="107"/>
        <v>0</v>
      </c>
      <c r="BI308" s="136">
        <f t="shared" si="108"/>
        <v>0</v>
      </c>
      <c r="BJ308" s="13" t="s">
        <v>86</v>
      </c>
      <c r="BK308" s="136">
        <f t="shared" si="109"/>
        <v>0</v>
      </c>
      <c r="BL308" s="13" t="s">
        <v>205</v>
      </c>
      <c r="BM308" s="135" t="s">
        <v>765</v>
      </c>
    </row>
    <row r="309" spans="2:65" s="1" customFormat="1" ht="37.9" customHeight="1">
      <c r="B309" s="28"/>
      <c r="C309" s="124" t="s">
        <v>766</v>
      </c>
      <c r="D309" s="124" t="s">
        <v>142</v>
      </c>
      <c r="E309" s="125" t="s">
        <v>767</v>
      </c>
      <c r="F309" s="126" t="s">
        <v>768</v>
      </c>
      <c r="G309" s="127" t="s">
        <v>151</v>
      </c>
      <c r="H309" s="128">
        <v>23.3</v>
      </c>
      <c r="I309" s="129"/>
      <c r="J309" s="130">
        <f t="shared" si="100"/>
        <v>0</v>
      </c>
      <c r="K309" s="126" t="s">
        <v>146</v>
      </c>
      <c r="L309" s="28"/>
      <c r="M309" s="131" t="s">
        <v>1</v>
      </c>
      <c r="N309" s="132" t="s">
        <v>44</v>
      </c>
      <c r="P309" s="133">
        <f t="shared" si="101"/>
        <v>0</v>
      </c>
      <c r="Q309" s="133">
        <v>5.8E-4</v>
      </c>
      <c r="R309" s="133">
        <f t="shared" si="102"/>
        <v>1.3514E-2</v>
      </c>
      <c r="S309" s="133">
        <v>0</v>
      </c>
      <c r="T309" s="134">
        <f t="shared" si="103"/>
        <v>0</v>
      </c>
      <c r="AR309" s="135" t="s">
        <v>205</v>
      </c>
      <c r="AT309" s="135" t="s">
        <v>142</v>
      </c>
      <c r="AU309" s="135" t="s">
        <v>88</v>
      </c>
      <c r="AY309" s="13" t="s">
        <v>139</v>
      </c>
      <c r="BE309" s="136">
        <f t="shared" si="104"/>
        <v>0</v>
      </c>
      <c r="BF309" s="136">
        <f t="shared" si="105"/>
        <v>0</v>
      </c>
      <c r="BG309" s="136">
        <f t="shared" si="106"/>
        <v>0</v>
      </c>
      <c r="BH309" s="136">
        <f t="shared" si="107"/>
        <v>0</v>
      </c>
      <c r="BI309" s="136">
        <f t="shared" si="108"/>
        <v>0</v>
      </c>
      <c r="BJ309" s="13" t="s">
        <v>86</v>
      </c>
      <c r="BK309" s="136">
        <f t="shared" si="109"/>
        <v>0</v>
      </c>
      <c r="BL309" s="13" t="s">
        <v>205</v>
      </c>
      <c r="BM309" s="135" t="s">
        <v>769</v>
      </c>
    </row>
    <row r="310" spans="2:65" s="1" customFormat="1" ht="33" customHeight="1">
      <c r="B310" s="28"/>
      <c r="C310" s="137" t="s">
        <v>770</v>
      </c>
      <c r="D310" s="137" t="s">
        <v>214</v>
      </c>
      <c r="E310" s="138" t="s">
        <v>771</v>
      </c>
      <c r="F310" s="139" t="s">
        <v>772</v>
      </c>
      <c r="G310" s="140" t="s">
        <v>151</v>
      </c>
      <c r="H310" s="141">
        <v>25.63</v>
      </c>
      <c r="I310" s="142"/>
      <c r="J310" s="143">
        <f t="shared" si="100"/>
        <v>0</v>
      </c>
      <c r="K310" s="139" t="s">
        <v>146</v>
      </c>
      <c r="L310" s="144"/>
      <c r="M310" s="145" t="s">
        <v>1</v>
      </c>
      <c r="N310" s="146" t="s">
        <v>44</v>
      </c>
      <c r="P310" s="133">
        <f t="shared" si="101"/>
        <v>0</v>
      </c>
      <c r="Q310" s="133">
        <v>2.64E-3</v>
      </c>
      <c r="R310" s="133">
        <f t="shared" si="102"/>
        <v>6.7663199999999993E-2</v>
      </c>
      <c r="S310" s="133">
        <v>0</v>
      </c>
      <c r="T310" s="134">
        <f t="shared" si="103"/>
        <v>0</v>
      </c>
      <c r="AR310" s="135" t="s">
        <v>273</v>
      </c>
      <c r="AT310" s="135" t="s">
        <v>214</v>
      </c>
      <c r="AU310" s="135" t="s">
        <v>88</v>
      </c>
      <c r="AY310" s="13" t="s">
        <v>139</v>
      </c>
      <c r="BE310" s="136">
        <f t="shared" si="104"/>
        <v>0</v>
      </c>
      <c r="BF310" s="136">
        <f t="shared" si="105"/>
        <v>0</v>
      </c>
      <c r="BG310" s="136">
        <f t="shared" si="106"/>
        <v>0</v>
      </c>
      <c r="BH310" s="136">
        <f t="shared" si="107"/>
        <v>0</v>
      </c>
      <c r="BI310" s="136">
        <f t="shared" si="108"/>
        <v>0</v>
      </c>
      <c r="BJ310" s="13" t="s">
        <v>86</v>
      </c>
      <c r="BK310" s="136">
        <f t="shared" si="109"/>
        <v>0</v>
      </c>
      <c r="BL310" s="13" t="s">
        <v>205</v>
      </c>
      <c r="BM310" s="135" t="s">
        <v>773</v>
      </c>
    </row>
    <row r="311" spans="2:65" s="1" customFormat="1" ht="44.25" customHeight="1">
      <c r="B311" s="28"/>
      <c r="C311" s="124" t="s">
        <v>774</v>
      </c>
      <c r="D311" s="124" t="s">
        <v>142</v>
      </c>
      <c r="E311" s="125" t="s">
        <v>775</v>
      </c>
      <c r="F311" s="126" t="s">
        <v>776</v>
      </c>
      <c r="G311" s="127" t="s">
        <v>165</v>
      </c>
      <c r="H311" s="128">
        <v>46.707999999999998</v>
      </c>
      <c r="I311" s="129"/>
      <c r="J311" s="130">
        <f t="shared" si="100"/>
        <v>0</v>
      </c>
      <c r="K311" s="126" t="s">
        <v>146</v>
      </c>
      <c r="L311" s="28"/>
      <c r="M311" s="131" t="s">
        <v>1</v>
      </c>
      <c r="N311" s="132" t="s">
        <v>44</v>
      </c>
      <c r="P311" s="133">
        <f t="shared" si="101"/>
        <v>0</v>
      </c>
      <c r="Q311" s="133">
        <v>6.0000000000000001E-3</v>
      </c>
      <c r="R311" s="133">
        <f t="shared" si="102"/>
        <v>0.280248</v>
      </c>
      <c r="S311" s="133">
        <v>0</v>
      </c>
      <c r="T311" s="134">
        <f t="shared" si="103"/>
        <v>0</v>
      </c>
      <c r="AR311" s="135" t="s">
        <v>205</v>
      </c>
      <c r="AT311" s="135" t="s">
        <v>142</v>
      </c>
      <c r="AU311" s="135" t="s">
        <v>88</v>
      </c>
      <c r="AY311" s="13" t="s">
        <v>139</v>
      </c>
      <c r="BE311" s="136">
        <f t="shared" si="104"/>
        <v>0</v>
      </c>
      <c r="BF311" s="136">
        <f t="shared" si="105"/>
        <v>0</v>
      </c>
      <c r="BG311" s="136">
        <f t="shared" si="106"/>
        <v>0</v>
      </c>
      <c r="BH311" s="136">
        <f t="shared" si="107"/>
        <v>0</v>
      </c>
      <c r="BI311" s="136">
        <f t="shared" si="108"/>
        <v>0</v>
      </c>
      <c r="BJ311" s="13" t="s">
        <v>86</v>
      </c>
      <c r="BK311" s="136">
        <f t="shared" si="109"/>
        <v>0</v>
      </c>
      <c r="BL311" s="13" t="s">
        <v>205</v>
      </c>
      <c r="BM311" s="135" t="s">
        <v>777</v>
      </c>
    </row>
    <row r="312" spans="2:65" s="1" customFormat="1" ht="33" customHeight="1">
      <c r="B312" s="28"/>
      <c r="C312" s="137" t="s">
        <v>778</v>
      </c>
      <c r="D312" s="137" t="s">
        <v>214</v>
      </c>
      <c r="E312" s="138" t="s">
        <v>779</v>
      </c>
      <c r="F312" s="139" t="s">
        <v>780</v>
      </c>
      <c r="G312" s="140" t="s">
        <v>165</v>
      </c>
      <c r="H312" s="141">
        <v>51.378999999999998</v>
      </c>
      <c r="I312" s="142"/>
      <c r="J312" s="143">
        <f t="shared" si="100"/>
        <v>0</v>
      </c>
      <c r="K312" s="139" t="s">
        <v>146</v>
      </c>
      <c r="L312" s="144"/>
      <c r="M312" s="145" t="s">
        <v>1</v>
      </c>
      <c r="N312" s="146" t="s">
        <v>44</v>
      </c>
      <c r="P312" s="133">
        <f t="shared" si="101"/>
        <v>0</v>
      </c>
      <c r="Q312" s="133">
        <v>2.1999999999999999E-2</v>
      </c>
      <c r="R312" s="133">
        <f t="shared" si="102"/>
        <v>1.1303379999999998</v>
      </c>
      <c r="S312" s="133">
        <v>0</v>
      </c>
      <c r="T312" s="134">
        <f t="shared" si="103"/>
        <v>0</v>
      </c>
      <c r="AR312" s="135" t="s">
        <v>273</v>
      </c>
      <c r="AT312" s="135" t="s">
        <v>214</v>
      </c>
      <c r="AU312" s="135" t="s">
        <v>88</v>
      </c>
      <c r="AY312" s="13" t="s">
        <v>139</v>
      </c>
      <c r="BE312" s="136">
        <f t="shared" si="104"/>
        <v>0</v>
      </c>
      <c r="BF312" s="136">
        <f t="shared" si="105"/>
        <v>0</v>
      </c>
      <c r="BG312" s="136">
        <f t="shared" si="106"/>
        <v>0</v>
      </c>
      <c r="BH312" s="136">
        <f t="shared" si="107"/>
        <v>0</v>
      </c>
      <c r="BI312" s="136">
        <f t="shared" si="108"/>
        <v>0</v>
      </c>
      <c r="BJ312" s="13" t="s">
        <v>86</v>
      </c>
      <c r="BK312" s="136">
        <f t="shared" si="109"/>
        <v>0</v>
      </c>
      <c r="BL312" s="13" t="s">
        <v>205</v>
      </c>
      <c r="BM312" s="135" t="s">
        <v>781</v>
      </c>
    </row>
    <row r="313" spans="2:65" s="1" customFormat="1" ht="24.2" customHeight="1">
      <c r="B313" s="28"/>
      <c r="C313" s="124" t="s">
        <v>782</v>
      </c>
      <c r="D313" s="124" t="s">
        <v>142</v>
      </c>
      <c r="E313" s="125" t="s">
        <v>783</v>
      </c>
      <c r="F313" s="126" t="s">
        <v>784</v>
      </c>
      <c r="G313" s="127" t="s">
        <v>165</v>
      </c>
      <c r="H313" s="128">
        <v>49.042999999999999</v>
      </c>
      <c r="I313" s="129"/>
      <c r="J313" s="130">
        <f t="shared" si="100"/>
        <v>0</v>
      </c>
      <c r="K313" s="126" t="s">
        <v>146</v>
      </c>
      <c r="L313" s="28"/>
      <c r="M313" s="131" t="s">
        <v>1</v>
      </c>
      <c r="N313" s="132" t="s">
        <v>44</v>
      </c>
      <c r="P313" s="133">
        <f t="shared" si="101"/>
        <v>0</v>
      </c>
      <c r="Q313" s="133">
        <v>1.5E-3</v>
      </c>
      <c r="R313" s="133">
        <f t="shared" si="102"/>
        <v>7.3564500000000005E-2</v>
      </c>
      <c r="S313" s="133">
        <v>0</v>
      </c>
      <c r="T313" s="134">
        <f t="shared" si="103"/>
        <v>0</v>
      </c>
      <c r="AR313" s="135" t="s">
        <v>205</v>
      </c>
      <c r="AT313" s="135" t="s">
        <v>142</v>
      </c>
      <c r="AU313" s="135" t="s">
        <v>88</v>
      </c>
      <c r="AY313" s="13" t="s">
        <v>139</v>
      </c>
      <c r="BE313" s="136">
        <f t="shared" si="104"/>
        <v>0</v>
      </c>
      <c r="BF313" s="136">
        <f t="shared" si="105"/>
        <v>0</v>
      </c>
      <c r="BG313" s="136">
        <f t="shared" si="106"/>
        <v>0</v>
      </c>
      <c r="BH313" s="136">
        <f t="shared" si="107"/>
        <v>0</v>
      </c>
      <c r="BI313" s="136">
        <f t="shared" si="108"/>
        <v>0</v>
      </c>
      <c r="BJ313" s="13" t="s">
        <v>86</v>
      </c>
      <c r="BK313" s="136">
        <f t="shared" si="109"/>
        <v>0</v>
      </c>
      <c r="BL313" s="13" t="s">
        <v>205</v>
      </c>
      <c r="BM313" s="135" t="s">
        <v>785</v>
      </c>
    </row>
    <row r="314" spans="2:65" s="1" customFormat="1" ht="24.2" customHeight="1">
      <c r="B314" s="28"/>
      <c r="C314" s="124" t="s">
        <v>786</v>
      </c>
      <c r="D314" s="124" t="s">
        <v>142</v>
      </c>
      <c r="E314" s="125" t="s">
        <v>787</v>
      </c>
      <c r="F314" s="126" t="s">
        <v>788</v>
      </c>
      <c r="G314" s="127" t="s">
        <v>158</v>
      </c>
      <c r="H314" s="128">
        <v>4</v>
      </c>
      <c r="I314" s="129"/>
      <c r="J314" s="130">
        <f t="shared" si="100"/>
        <v>0</v>
      </c>
      <c r="K314" s="126" t="s">
        <v>146</v>
      </c>
      <c r="L314" s="28"/>
      <c r="M314" s="131" t="s">
        <v>1</v>
      </c>
      <c r="N314" s="132" t="s">
        <v>44</v>
      </c>
      <c r="P314" s="133">
        <f t="shared" si="101"/>
        <v>0</v>
      </c>
      <c r="Q314" s="133">
        <v>2.1000000000000001E-4</v>
      </c>
      <c r="R314" s="133">
        <f t="shared" si="102"/>
        <v>8.4000000000000003E-4</v>
      </c>
      <c r="S314" s="133">
        <v>0</v>
      </c>
      <c r="T314" s="134">
        <f t="shared" si="103"/>
        <v>0</v>
      </c>
      <c r="AR314" s="135" t="s">
        <v>205</v>
      </c>
      <c r="AT314" s="135" t="s">
        <v>142</v>
      </c>
      <c r="AU314" s="135" t="s">
        <v>88</v>
      </c>
      <c r="AY314" s="13" t="s">
        <v>139</v>
      </c>
      <c r="BE314" s="136">
        <f t="shared" si="104"/>
        <v>0</v>
      </c>
      <c r="BF314" s="136">
        <f t="shared" si="105"/>
        <v>0</v>
      </c>
      <c r="BG314" s="136">
        <f t="shared" si="106"/>
        <v>0</v>
      </c>
      <c r="BH314" s="136">
        <f t="shared" si="107"/>
        <v>0</v>
      </c>
      <c r="BI314" s="136">
        <f t="shared" si="108"/>
        <v>0</v>
      </c>
      <c r="BJ314" s="13" t="s">
        <v>86</v>
      </c>
      <c r="BK314" s="136">
        <f t="shared" si="109"/>
        <v>0</v>
      </c>
      <c r="BL314" s="13" t="s">
        <v>205</v>
      </c>
      <c r="BM314" s="135" t="s">
        <v>789</v>
      </c>
    </row>
    <row r="315" spans="2:65" s="1" customFormat="1" ht="24.2" customHeight="1">
      <c r="B315" s="28"/>
      <c r="C315" s="124" t="s">
        <v>790</v>
      </c>
      <c r="D315" s="124" t="s">
        <v>142</v>
      </c>
      <c r="E315" s="125" t="s">
        <v>791</v>
      </c>
      <c r="F315" s="126" t="s">
        <v>792</v>
      </c>
      <c r="G315" s="127" t="s">
        <v>158</v>
      </c>
      <c r="H315" s="128">
        <v>2</v>
      </c>
      <c r="I315" s="129"/>
      <c r="J315" s="130">
        <f t="shared" si="100"/>
        <v>0</v>
      </c>
      <c r="K315" s="126" t="s">
        <v>146</v>
      </c>
      <c r="L315" s="28"/>
      <c r="M315" s="131" t="s">
        <v>1</v>
      </c>
      <c r="N315" s="132" t="s">
        <v>44</v>
      </c>
      <c r="P315" s="133">
        <f t="shared" si="101"/>
        <v>0</v>
      </c>
      <c r="Q315" s="133">
        <v>2.0000000000000001E-4</v>
      </c>
      <c r="R315" s="133">
        <f t="shared" si="102"/>
        <v>4.0000000000000002E-4</v>
      </c>
      <c r="S315" s="133">
        <v>0</v>
      </c>
      <c r="T315" s="134">
        <f t="shared" si="103"/>
        <v>0</v>
      </c>
      <c r="AR315" s="135" t="s">
        <v>205</v>
      </c>
      <c r="AT315" s="135" t="s">
        <v>142</v>
      </c>
      <c r="AU315" s="135" t="s">
        <v>88</v>
      </c>
      <c r="AY315" s="13" t="s">
        <v>139</v>
      </c>
      <c r="BE315" s="136">
        <f t="shared" si="104"/>
        <v>0</v>
      </c>
      <c r="BF315" s="136">
        <f t="shared" si="105"/>
        <v>0</v>
      </c>
      <c r="BG315" s="136">
        <f t="shared" si="106"/>
        <v>0</v>
      </c>
      <c r="BH315" s="136">
        <f t="shared" si="107"/>
        <v>0</v>
      </c>
      <c r="BI315" s="136">
        <f t="shared" si="108"/>
        <v>0</v>
      </c>
      <c r="BJ315" s="13" t="s">
        <v>86</v>
      </c>
      <c r="BK315" s="136">
        <f t="shared" si="109"/>
        <v>0</v>
      </c>
      <c r="BL315" s="13" t="s">
        <v>205</v>
      </c>
      <c r="BM315" s="135" t="s">
        <v>793</v>
      </c>
    </row>
    <row r="316" spans="2:65" s="1" customFormat="1" ht="24.2" customHeight="1">
      <c r="B316" s="28"/>
      <c r="C316" s="124" t="s">
        <v>794</v>
      </c>
      <c r="D316" s="124" t="s">
        <v>142</v>
      </c>
      <c r="E316" s="125" t="s">
        <v>795</v>
      </c>
      <c r="F316" s="126" t="s">
        <v>796</v>
      </c>
      <c r="G316" s="127" t="s">
        <v>151</v>
      </c>
      <c r="H316" s="128">
        <v>23.1</v>
      </c>
      <c r="I316" s="129"/>
      <c r="J316" s="130">
        <f t="shared" si="100"/>
        <v>0</v>
      </c>
      <c r="K316" s="126" t="s">
        <v>146</v>
      </c>
      <c r="L316" s="28"/>
      <c r="M316" s="131" t="s">
        <v>1</v>
      </c>
      <c r="N316" s="132" t="s">
        <v>44</v>
      </c>
      <c r="P316" s="133">
        <f t="shared" si="101"/>
        <v>0</v>
      </c>
      <c r="Q316" s="133">
        <v>1.42E-3</v>
      </c>
      <c r="R316" s="133">
        <f t="shared" si="102"/>
        <v>3.2802000000000005E-2</v>
      </c>
      <c r="S316" s="133">
        <v>0</v>
      </c>
      <c r="T316" s="134">
        <f t="shared" si="103"/>
        <v>0</v>
      </c>
      <c r="AR316" s="135" t="s">
        <v>205</v>
      </c>
      <c r="AT316" s="135" t="s">
        <v>142</v>
      </c>
      <c r="AU316" s="135" t="s">
        <v>88</v>
      </c>
      <c r="AY316" s="13" t="s">
        <v>139</v>
      </c>
      <c r="BE316" s="136">
        <f t="shared" si="104"/>
        <v>0</v>
      </c>
      <c r="BF316" s="136">
        <f t="shared" si="105"/>
        <v>0</v>
      </c>
      <c r="BG316" s="136">
        <f t="shared" si="106"/>
        <v>0</v>
      </c>
      <c r="BH316" s="136">
        <f t="shared" si="107"/>
        <v>0</v>
      </c>
      <c r="BI316" s="136">
        <f t="shared" si="108"/>
        <v>0</v>
      </c>
      <c r="BJ316" s="13" t="s">
        <v>86</v>
      </c>
      <c r="BK316" s="136">
        <f t="shared" si="109"/>
        <v>0</v>
      </c>
      <c r="BL316" s="13" t="s">
        <v>205</v>
      </c>
      <c r="BM316" s="135" t="s">
        <v>797</v>
      </c>
    </row>
    <row r="317" spans="2:65" s="1" customFormat="1" ht="49.15" customHeight="1">
      <c r="B317" s="28"/>
      <c r="C317" s="124" t="s">
        <v>798</v>
      </c>
      <c r="D317" s="124" t="s">
        <v>142</v>
      </c>
      <c r="E317" s="125" t="s">
        <v>799</v>
      </c>
      <c r="F317" s="126" t="s">
        <v>800</v>
      </c>
      <c r="G317" s="127" t="s">
        <v>363</v>
      </c>
      <c r="H317" s="147"/>
      <c r="I317" s="129"/>
      <c r="J317" s="130">
        <f t="shared" si="100"/>
        <v>0</v>
      </c>
      <c r="K317" s="126" t="s">
        <v>146</v>
      </c>
      <c r="L317" s="28"/>
      <c r="M317" s="131" t="s">
        <v>1</v>
      </c>
      <c r="N317" s="132" t="s">
        <v>44</v>
      </c>
      <c r="P317" s="133">
        <f t="shared" si="101"/>
        <v>0</v>
      </c>
      <c r="Q317" s="133">
        <v>0</v>
      </c>
      <c r="R317" s="133">
        <f t="shared" si="102"/>
        <v>0</v>
      </c>
      <c r="S317" s="133">
        <v>0</v>
      </c>
      <c r="T317" s="134">
        <f t="shared" si="103"/>
        <v>0</v>
      </c>
      <c r="AR317" s="135" t="s">
        <v>205</v>
      </c>
      <c r="AT317" s="135" t="s">
        <v>142</v>
      </c>
      <c r="AU317" s="135" t="s">
        <v>88</v>
      </c>
      <c r="AY317" s="13" t="s">
        <v>139</v>
      </c>
      <c r="BE317" s="136">
        <f t="shared" si="104"/>
        <v>0</v>
      </c>
      <c r="BF317" s="136">
        <f t="shared" si="105"/>
        <v>0</v>
      </c>
      <c r="BG317" s="136">
        <f t="shared" si="106"/>
        <v>0</v>
      </c>
      <c r="BH317" s="136">
        <f t="shared" si="107"/>
        <v>0</v>
      </c>
      <c r="BI317" s="136">
        <f t="shared" si="108"/>
        <v>0</v>
      </c>
      <c r="BJ317" s="13" t="s">
        <v>86</v>
      </c>
      <c r="BK317" s="136">
        <f t="shared" si="109"/>
        <v>0</v>
      </c>
      <c r="BL317" s="13" t="s">
        <v>205</v>
      </c>
      <c r="BM317" s="135" t="s">
        <v>801</v>
      </c>
    </row>
    <row r="318" spans="2:65" s="1" customFormat="1" ht="49.15" customHeight="1">
      <c r="B318" s="28"/>
      <c r="C318" s="124" t="s">
        <v>802</v>
      </c>
      <c r="D318" s="124" t="s">
        <v>142</v>
      </c>
      <c r="E318" s="125" t="s">
        <v>803</v>
      </c>
      <c r="F318" s="126" t="s">
        <v>804</v>
      </c>
      <c r="G318" s="127" t="s">
        <v>363</v>
      </c>
      <c r="H318" s="147"/>
      <c r="I318" s="129"/>
      <c r="J318" s="130">
        <f t="shared" si="100"/>
        <v>0</v>
      </c>
      <c r="K318" s="126" t="s">
        <v>146</v>
      </c>
      <c r="L318" s="28"/>
      <c r="M318" s="131" t="s">
        <v>1</v>
      </c>
      <c r="N318" s="132" t="s">
        <v>44</v>
      </c>
      <c r="P318" s="133">
        <f t="shared" si="101"/>
        <v>0</v>
      </c>
      <c r="Q318" s="133">
        <v>0</v>
      </c>
      <c r="R318" s="133">
        <f t="shared" si="102"/>
        <v>0</v>
      </c>
      <c r="S318" s="133">
        <v>0</v>
      </c>
      <c r="T318" s="134">
        <f t="shared" si="103"/>
        <v>0</v>
      </c>
      <c r="AR318" s="135" t="s">
        <v>205</v>
      </c>
      <c r="AT318" s="135" t="s">
        <v>142</v>
      </c>
      <c r="AU318" s="135" t="s">
        <v>88</v>
      </c>
      <c r="AY318" s="13" t="s">
        <v>139</v>
      </c>
      <c r="BE318" s="136">
        <f t="shared" si="104"/>
        <v>0</v>
      </c>
      <c r="BF318" s="136">
        <f t="shared" si="105"/>
        <v>0</v>
      </c>
      <c r="BG318" s="136">
        <f t="shared" si="106"/>
        <v>0</v>
      </c>
      <c r="BH318" s="136">
        <f t="shared" si="107"/>
        <v>0</v>
      </c>
      <c r="BI318" s="136">
        <f t="shared" si="108"/>
        <v>0</v>
      </c>
      <c r="BJ318" s="13" t="s">
        <v>86</v>
      </c>
      <c r="BK318" s="136">
        <f t="shared" si="109"/>
        <v>0</v>
      </c>
      <c r="BL318" s="13" t="s">
        <v>205</v>
      </c>
      <c r="BM318" s="135" t="s">
        <v>805</v>
      </c>
    </row>
    <row r="319" spans="2:65" s="11" customFormat="1" ht="22.9" customHeight="1">
      <c r="B319" s="112"/>
      <c r="D319" s="113" t="s">
        <v>78</v>
      </c>
      <c r="E319" s="122" t="s">
        <v>806</v>
      </c>
      <c r="F319" s="122" t="s">
        <v>807</v>
      </c>
      <c r="I319" s="115"/>
      <c r="J319" s="123">
        <f>BK319</f>
        <v>0</v>
      </c>
      <c r="L319" s="112"/>
      <c r="M319" s="117"/>
      <c r="P319" s="118">
        <f>SUM(P320:P327)</f>
        <v>0</v>
      </c>
      <c r="R319" s="118">
        <f>SUM(R320:R327)</f>
        <v>5.4212959999999998E-2</v>
      </c>
      <c r="T319" s="119">
        <f>SUM(T320:T327)</f>
        <v>2.0913539999999994E-2</v>
      </c>
      <c r="AR319" s="113" t="s">
        <v>88</v>
      </c>
      <c r="AT319" s="120" t="s">
        <v>78</v>
      </c>
      <c r="AU319" s="120" t="s">
        <v>86</v>
      </c>
      <c r="AY319" s="113" t="s">
        <v>139</v>
      </c>
      <c r="BK319" s="121">
        <f>SUM(BK320:BK327)</f>
        <v>0</v>
      </c>
    </row>
    <row r="320" spans="2:65" s="1" customFormat="1" ht="24.2" customHeight="1">
      <c r="B320" s="28"/>
      <c r="C320" s="124" t="s">
        <v>808</v>
      </c>
      <c r="D320" s="124" t="s">
        <v>142</v>
      </c>
      <c r="E320" s="125" t="s">
        <v>809</v>
      </c>
      <c r="F320" s="126" t="s">
        <v>810</v>
      </c>
      <c r="G320" s="127" t="s">
        <v>165</v>
      </c>
      <c r="H320" s="128">
        <v>128.142</v>
      </c>
      <c r="I320" s="129"/>
      <c r="J320" s="130">
        <f t="shared" ref="J320:J327" si="110">ROUND(I320*H320,2)</f>
        <v>0</v>
      </c>
      <c r="K320" s="126" t="s">
        <v>146</v>
      </c>
      <c r="L320" s="28"/>
      <c r="M320" s="131" t="s">
        <v>1</v>
      </c>
      <c r="N320" s="132" t="s">
        <v>44</v>
      </c>
      <c r="P320" s="133">
        <f t="shared" ref="P320:P327" si="111">O320*H320</f>
        <v>0</v>
      </c>
      <c r="Q320" s="133">
        <v>0</v>
      </c>
      <c r="R320" s="133">
        <f t="shared" ref="R320:R327" si="112">Q320*H320</f>
        <v>0</v>
      </c>
      <c r="S320" s="133">
        <v>0</v>
      </c>
      <c r="T320" s="134">
        <f t="shared" ref="T320:T327" si="113">S320*H320</f>
        <v>0</v>
      </c>
      <c r="AR320" s="135" t="s">
        <v>205</v>
      </c>
      <c r="AT320" s="135" t="s">
        <v>142</v>
      </c>
      <c r="AU320" s="135" t="s">
        <v>88</v>
      </c>
      <c r="AY320" s="13" t="s">
        <v>139</v>
      </c>
      <c r="BE320" s="136">
        <f t="shared" ref="BE320:BE327" si="114">IF(N320="základní",J320,0)</f>
        <v>0</v>
      </c>
      <c r="BF320" s="136">
        <f t="shared" ref="BF320:BF327" si="115">IF(N320="snížená",J320,0)</f>
        <v>0</v>
      </c>
      <c r="BG320" s="136">
        <f t="shared" ref="BG320:BG327" si="116">IF(N320="zákl. přenesená",J320,0)</f>
        <v>0</v>
      </c>
      <c r="BH320" s="136">
        <f t="shared" ref="BH320:BH327" si="117">IF(N320="sníž. přenesená",J320,0)</f>
        <v>0</v>
      </c>
      <c r="BI320" s="136">
        <f t="shared" ref="BI320:BI327" si="118">IF(N320="nulová",J320,0)</f>
        <v>0</v>
      </c>
      <c r="BJ320" s="13" t="s">
        <v>86</v>
      </c>
      <c r="BK320" s="136">
        <f t="shared" ref="BK320:BK327" si="119">ROUND(I320*H320,2)</f>
        <v>0</v>
      </c>
      <c r="BL320" s="13" t="s">
        <v>205</v>
      </c>
      <c r="BM320" s="135" t="s">
        <v>811</v>
      </c>
    </row>
    <row r="321" spans="2:65" s="1" customFormat="1" ht="24.2" customHeight="1">
      <c r="B321" s="28"/>
      <c r="C321" s="124" t="s">
        <v>812</v>
      </c>
      <c r="D321" s="124" t="s">
        <v>142</v>
      </c>
      <c r="E321" s="125" t="s">
        <v>813</v>
      </c>
      <c r="F321" s="126" t="s">
        <v>814</v>
      </c>
      <c r="G321" s="127" t="s">
        <v>165</v>
      </c>
      <c r="H321" s="128">
        <v>128.142</v>
      </c>
      <c r="I321" s="129"/>
      <c r="J321" s="130">
        <f t="shared" si="110"/>
        <v>0</v>
      </c>
      <c r="K321" s="126" t="s">
        <v>146</v>
      </c>
      <c r="L321" s="28"/>
      <c r="M321" s="131" t="s">
        <v>1</v>
      </c>
      <c r="N321" s="132" t="s">
        <v>44</v>
      </c>
      <c r="P321" s="133">
        <f t="shared" si="111"/>
        <v>0</v>
      </c>
      <c r="Q321" s="133">
        <v>0</v>
      </c>
      <c r="R321" s="133">
        <f t="shared" si="112"/>
        <v>0</v>
      </c>
      <c r="S321" s="133">
        <v>1.4999999999999999E-4</v>
      </c>
      <c r="T321" s="134">
        <f t="shared" si="113"/>
        <v>1.9221299999999997E-2</v>
      </c>
      <c r="AR321" s="135" t="s">
        <v>205</v>
      </c>
      <c r="AT321" s="135" t="s">
        <v>142</v>
      </c>
      <c r="AU321" s="135" t="s">
        <v>88</v>
      </c>
      <c r="AY321" s="13" t="s">
        <v>139</v>
      </c>
      <c r="BE321" s="136">
        <f t="shared" si="114"/>
        <v>0</v>
      </c>
      <c r="BF321" s="136">
        <f t="shared" si="115"/>
        <v>0</v>
      </c>
      <c r="BG321" s="136">
        <f t="shared" si="116"/>
        <v>0</v>
      </c>
      <c r="BH321" s="136">
        <f t="shared" si="117"/>
        <v>0</v>
      </c>
      <c r="BI321" s="136">
        <f t="shared" si="118"/>
        <v>0</v>
      </c>
      <c r="BJ321" s="13" t="s">
        <v>86</v>
      </c>
      <c r="BK321" s="136">
        <f t="shared" si="119"/>
        <v>0</v>
      </c>
      <c r="BL321" s="13" t="s">
        <v>205</v>
      </c>
      <c r="BM321" s="135" t="s">
        <v>815</v>
      </c>
    </row>
    <row r="322" spans="2:65" s="1" customFormat="1" ht="24.2" customHeight="1">
      <c r="B322" s="28"/>
      <c r="C322" s="124" t="s">
        <v>816</v>
      </c>
      <c r="D322" s="124" t="s">
        <v>142</v>
      </c>
      <c r="E322" s="125" t="s">
        <v>817</v>
      </c>
      <c r="F322" s="126" t="s">
        <v>818</v>
      </c>
      <c r="G322" s="127" t="s">
        <v>165</v>
      </c>
      <c r="H322" s="128">
        <v>38.857999999999997</v>
      </c>
      <c r="I322" s="129"/>
      <c r="J322" s="130">
        <f t="shared" si="110"/>
        <v>0</v>
      </c>
      <c r="K322" s="126" t="s">
        <v>146</v>
      </c>
      <c r="L322" s="28"/>
      <c r="M322" s="131" t="s">
        <v>1</v>
      </c>
      <c r="N322" s="132" t="s">
        <v>44</v>
      </c>
      <c r="P322" s="133">
        <f t="shared" si="111"/>
        <v>0</v>
      </c>
      <c r="Q322" s="133">
        <v>0</v>
      </c>
      <c r="R322" s="133">
        <f t="shared" si="112"/>
        <v>0</v>
      </c>
      <c r="S322" s="133">
        <v>3.0000000000000001E-5</v>
      </c>
      <c r="T322" s="134">
        <f t="shared" si="113"/>
        <v>1.16574E-3</v>
      </c>
      <c r="AR322" s="135" t="s">
        <v>205</v>
      </c>
      <c r="AT322" s="135" t="s">
        <v>142</v>
      </c>
      <c r="AU322" s="135" t="s">
        <v>88</v>
      </c>
      <c r="AY322" s="13" t="s">
        <v>139</v>
      </c>
      <c r="BE322" s="136">
        <f t="shared" si="114"/>
        <v>0</v>
      </c>
      <c r="BF322" s="136">
        <f t="shared" si="115"/>
        <v>0</v>
      </c>
      <c r="BG322" s="136">
        <f t="shared" si="116"/>
        <v>0</v>
      </c>
      <c r="BH322" s="136">
        <f t="shared" si="117"/>
        <v>0</v>
      </c>
      <c r="BI322" s="136">
        <f t="shared" si="118"/>
        <v>0</v>
      </c>
      <c r="BJ322" s="13" t="s">
        <v>86</v>
      </c>
      <c r="BK322" s="136">
        <f t="shared" si="119"/>
        <v>0</v>
      </c>
      <c r="BL322" s="13" t="s">
        <v>205</v>
      </c>
      <c r="BM322" s="135" t="s">
        <v>819</v>
      </c>
    </row>
    <row r="323" spans="2:65" s="1" customFormat="1" ht="16.5" customHeight="1">
      <c r="B323" s="28"/>
      <c r="C323" s="137" t="s">
        <v>820</v>
      </c>
      <c r="D323" s="137" t="s">
        <v>214</v>
      </c>
      <c r="E323" s="138" t="s">
        <v>821</v>
      </c>
      <c r="F323" s="139" t="s">
        <v>822</v>
      </c>
      <c r="G323" s="140" t="s">
        <v>165</v>
      </c>
      <c r="H323" s="141">
        <v>40.801000000000002</v>
      </c>
      <c r="I323" s="142"/>
      <c r="J323" s="143">
        <f t="shared" si="110"/>
        <v>0</v>
      </c>
      <c r="K323" s="139" t="s">
        <v>146</v>
      </c>
      <c r="L323" s="144"/>
      <c r="M323" s="145" t="s">
        <v>1</v>
      </c>
      <c r="N323" s="146" t="s">
        <v>44</v>
      </c>
      <c r="P323" s="133">
        <f t="shared" si="111"/>
        <v>0</v>
      </c>
      <c r="Q323" s="133">
        <v>4.0000000000000003E-5</v>
      </c>
      <c r="R323" s="133">
        <f t="shared" si="112"/>
        <v>1.6320400000000002E-3</v>
      </c>
      <c r="S323" s="133">
        <v>0</v>
      </c>
      <c r="T323" s="134">
        <f t="shared" si="113"/>
        <v>0</v>
      </c>
      <c r="AR323" s="135" t="s">
        <v>273</v>
      </c>
      <c r="AT323" s="135" t="s">
        <v>214</v>
      </c>
      <c r="AU323" s="135" t="s">
        <v>88</v>
      </c>
      <c r="AY323" s="13" t="s">
        <v>139</v>
      </c>
      <c r="BE323" s="136">
        <f t="shared" si="114"/>
        <v>0</v>
      </c>
      <c r="BF323" s="136">
        <f t="shared" si="115"/>
        <v>0</v>
      </c>
      <c r="BG323" s="136">
        <f t="shared" si="116"/>
        <v>0</v>
      </c>
      <c r="BH323" s="136">
        <f t="shared" si="117"/>
        <v>0</v>
      </c>
      <c r="BI323" s="136">
        <f t="shared" si="118"/>
        <v>0</v>
      </c>
      <c r="BJ323" s="13" t="s">
        <v>86</v>
      </c>
      <c r="BK323" s="136">
        <f t="shared" si="119"/>
        <v>0</v>
      </c>
      <c r="BL323" s="13" t="s">
        <v>205</v>
      </c>
      <c r="BM323" s="135" t="s">
        <v>823</v>
      </c>
    </row>
    <row r="324" spans="2:65" s="1" customFormat="1" ht="44.25" customHeight="1">
      <c r="B324" s="28"/>
      <c r="C324" s="124" t="s">
        <v>824</v>
      </c>
      <c r="D324" s="124" t="s">
        <v>142</v>
      </c>
      <c r="E324" s="125" t="s">
        <v>825</v>
      </c>
      <c r="F324" s="126" t="s">
        <v>826</v>
      </c>
      <c r="G324" s="127" t="s">
        <v>165</v>
      </c>
      <c r="H324" s="128">
        <v>17.55</v>
      </c>
      <c r="I324" s="129"/>
      <c r="J324" s="130">
        <f t="shared" si="110"/>
        <v>0</v>
      </c>
      <c r="K324" s="126" t="s">
        <v>146</v>
      </c>
      <c r="L324" s="28"/>
      <c r="M324" s="131" t="s">
        <v>1</v>
      </c>
      <c r="N324" s="132" t="s">
        <v>44</v>
      </c>
      <c r="P324" s="133">
        <f t="shared" si="111"/>
        <v>0</v>
      </c>
      <c r="Q324" s="133">
        <v>0</v>
      </c>
      <c r="R324" s="133">
        <f t="shared" si="112"/>
        <v>0</v>
      </c>
      <c r="S324" s="133">
        <v>3.0000000000000001E-5</v>
      </c>
      <c r="T324" s="134">
        <f t="shared" si="113"/>
        <v>5.2650000000000006E-4</v>
      </c>
      <c r="AR324" s="135" t="s">
        <v>205</v>
      </c>
      <c r="AT324" s="135" t="s">
        <v>142</v>
      </c>
      <c r="AU324" s="135" t="s">
        <v>88</v>
      </c>
      <c r="AY324" s="13" t="s">
        <v>139</v>
      </c>
      <c r="BE324" s="136">
        <f t="shared" si="114"/>
        <v>0</v>
      </c>
      <c r="BF324" s="136">
        <f t="shared" si="115"/>
        <v>0</v>
      </c>
      <c r="BG324" s="136">
        <f t="shared" si="116"/>
        <v>0</v>
      </c>
      <c r="BH324" s="136">
        <f t="shared" si="117"/>
        <v>0</v>
      </c>
      <c r="BI324" s="136">
        <f t="shared" si="118"/>
        <v>0</v>
      </c>
      <c r="BJ324" s="13" t="s">
        <v>86</v>
      </c>
      <c r="BK324" s="136">
        <f t="shared" si="119"/>
        <v>0</v>
      </c>
      <c r="BL324" s="13" t="s">
        <v>205</v>
      </c>
      <c r="BM324" s="135" t="s">
        <v>827</v>
      </c>
    </row>
    <row r="325" spans="2:65" s="1" customFormat="1" ht="16.5" customHeight="1">
      <c r="B325" s="28"/>
      <c r="C325" s="137" t="s">
        <v>828</v>
      </c>
      <c r="D325" s="137" t="s">
        <v>214</v>
      </c>
      <c r="E325" s="138" t="s">
        <v>829</v>
      </c>
      <c r="F325" s="139" t="s">
        <v>830</v>
      </c>
      <c r="G325" s="140" t="s">
        <v>165</v>
      </c>
      <c r="H325" s="141">
        <v>18.428000000000001</v>
      </c>
      <c r="I325" s="142"/>
      <c r="J325" s="143">
        <f t="shared" si="110"/>
        <v>0</v>
      </c>
      <c r="K325" s="139" t="s">
        <v>146</v>
      </c>
      <c r="L325" s="144"/>
      <c r="M325" s="145" t="s">
        <v>1</v>
      </c>
      <c r="N325" s="146" t="s">
        <v>44</v>
      </c>
      <c r="P325" s="133">
        <f t="shared" si="111"/>
        <v>0</v>
      </c>
      <c r="Q325" s="133">
        <v>3.5E-4</v>
      </c>
      <c r="R325" s="133">
        <f t="shared" si="112"/>
        <v>6.4498000000000003E-3</v>
      </c>
      <c r="S325" s="133">
        <v>0</v>
      </c>
      <c r="T325" s="134">
        <f t="shared" si="113"/>
        <v>0</v>
      </c>
      <c r="AR325" s="135" t="s">
        <v>273</v>
      </c>
      <c r="AT325" s="135" t="s">
        <v>214</v>
      </c>
      <c r="AU325" s="135" t="s">
        <v>88</v>
      </c>
      <c r="AY325" s="13" t="s">
        <v>139</v>
      </c>
      <c r="BE325" s="136">
        <f t="shared" si="114"/>
        <v>0</v>
      </c>
      <c r="BF325" s="136">
        <f t="shared" si="115"/>
        <v>0</v>
      </c>
      <c r="BG325" s="136">
        <f t="shared" si="116"/>
        <v>0</v>
      </c>
      <c r="BH325" s="136">
        <f t="shared" si="117"/>
        <v>0</v>
      </c>
      <c r="BI325" s="136">
        <f t="shared" si="118"/>
        <v>0</v>
      </c>
      <c r="BJ325" s="13" t="s">
        <v>86</v>
      </c>
      <c r="BK325" s="136">
        <f t="shared" si="119"/>
        <v>0</v>
      </c>
      <c r="BL325" s="13" t="s">
        <v>205</v>
      </c>
      <c r="BM325" s="135" t="s">
        <v>831</v>
      </c>
    </row>
    <row r="326" spans="2:65" s="1" customFormat="1" ht="24.2" customHeight="1">
      <c r="B326" s="28"/>
      <c r="C326" s="124" t="s">
        <v>832</v>
      </c>
      <c r="D326" s="124" t="s">
        <v>142</v>
      </c>
      <c r="E326" s="125" t="s">
        <v>833</v>
      </c>
      <c r="F326" s="126" t="s">
        <v>834</v>
      </c>
      <c r="G326" s="127" t="s">
        <v>165</v>
      </c>
      <c r="H326" s="128">
        <v>128.142</v>
      </c>
      <c r="I326" s="129"/>
      <c r="J326" s="130">
        <f t="shared" si="110"/>
        <v>0</v>
      </c>
      <c r="K326" s="126" t="s">
        <v>146</v>
      </c>
      <c r="L326" s="28"/>
      <c r="M326" s="131" t="s">
        <v>1</v>
      </c>
      <c r="N326" s="132" t="s">
        <v>44</v>
      </c>
      <c r="P326" s="133">
        <f t="shared" si="111"/>
        <v>0</v>
      </c>
      <c r="Q326" s="133">
        <v>2.1000000000000001E-4</v>
      </c>
      <c r="R326" s="133">
        <f t="shared" si="112"/>
        <v>2.6909820000000001E-2</v>
      </c>
      <c r="S326" s="133">
        <v>0</v>
      </c>
      <c r="T326" s="134">
        <f t="shared" si="113"/>
        <v>0</v>
      </c>
      <c r="AR326" s="135" t="s">
        <v>205</v>
      </c>
      <c r="AT326" s="135" t="s">
        <v>142</v>
      </c>
      <c r="AU326" s="135" t="s">
        <v>88</v>
      </c>
      <c r="AY326" s="13" t="s">
        <v>139</v>
      </c>
      <c r="BE326" s="136">
        <f t="shared" si="114"/>
        <v>0</v>
      </c>
      <c r="BF326" s="136">
        <f t="shared" si="115"/>
        <v>0</v>
      </c>
      <c r="BG326" s="136">
        <f t="shared" si="116"/>
        <v>0</v>
      </c>
      <c r="BH326" s="136">
        <f t="shared" si="117"/>
        <v>0</v>
      </c>
      <c r="BI326" s="136">
        <f t="shared" si="118"/>
        <v>0</v>
      </c>
      <c r="BJ326" s="13" t="s">
        <v>86</v>
      </c>
      <c r="BK326" s="136">
        <f t="shared" si="119"/>
        <v>0</v>
      </c>
      <c r="BL326" s="13" t="s">
        <v>205</v>
      </c>
      <c r="BM326" s="135" t="s">
        <v>835</v>
      </c>
    </row>
    <row r="327" spans="2:65" s="1" customFormat="1" ht="44.25" customHeight="1">
      <c r="B327" s="28"/>
      <c r="C327" s="124" t="s">
        <v>836</v>
      </c>
      <c r="D327" s="124" t="s">
        <v>142</v>
      </c>
      <c r="E327" s="125" t="s">
        <v>837</v>
      </c>
      <c r="F327" s="126" t="s">
        <v>838</v>
      </c>
      <c r="G327" s="127" t="s">
        <v>165</v>
      </c>
      <c r="H327" s="128">
        <v>128.142</v>
      </c>
      <c r="I327" s="129"/>
      <c r="J327" s="130">
        <f t="shared" si="110"/>
        <v>0</v>
      </c>
      <c r="K327" s="126" t="s">
        <v>146</v>
      </c>
      <c r="L327" s="28"/>
      <c r="M327" s="131" t="s">
        <v>1</v>
      </c>
      <c r="N327" s="132" t="s">
        <v>44</v>
      </c>
      <c r="P327" s="133">
        <f t="shared" si="111"/>
        <v>0</v>
      </c>
      <c r="Q327" s="133">
        <v>1.4999999999999999E-4</v>
      </c>
      <c r="R327" s="133">
        <f t="shared" si="112"/>
        <v>1.9221299999999997E-2</v>
      </c>
      <c r="S327" s="133">
        <v>0</v>
      </c>
      <c r="T327" s="134">
        <f t="shared" si="113"/>
        <v>0</v>
      </c>
      <c r="AR327" s="135" t="s">
        <v>205</v>
      </c>
      <c r="AT327" s="135" t="s">
        <v>142</v>
      </c>
      <c r="AU327" s="135" t="s">
        <v>88</v>
      </c>
      <c r="AY327" s="13" t="s">
        <v>139</v>
      </c>
      <c r="BE327" s="136">
        <f t="shared" si="114"/>
        <v>0</v>
      </c>
      <c r="BF327" s="136">
        <f t="shared" si="115"/>
        <v>0</v>
      </c>
      <c r="BG327" s="136">
        <f t="shared" si="116"/>
        <v>0</v>
      </c>
      <c r="BH327" s="136">
        <f t="shared" si="117"/>
        <v>0</v>
      </c>
      <c r="BI327" s="136">
        <f t="shared" si="118"/>
        <v>0</v>
      </c>
      <c r="BJ327" s="13" t="s">
        <v>86</v>
      </c>
      <c r="BK327" s="136">
        <f t="shared" si="119"/>
        <v>0</v>
      </c>
      <c r="BL327" s="13" t="s">
        <v>205</v>
      </c>
      <c r="BM327" s="135" t="s">
        <v>839</v>
      </c>
    </row>
    <row r="328" spans="2:65" s="11" customFormat="1" ht="25.9" customHeight="1">
      <c r="B328" s="112"/>
      <c r="D328" s="113" t="s">
        <v>78</v>
      </c>
      <c r="E328" s="114" t="s">
        <v>840</v>
      </c>
      <c r="F328" s="114" t="s">
        <v>841</v>
      </c>
      <c r="I328" s="115"/>
      <c r="J328" s="116">
        <f>BK328</f>
        <v>0</v>
      </c>
      <c r="L328" s="112"/>
      <c r="M328" s="117"/>
      <c r="P328" s="118">
        <f>P329+P332+P334+P341+P343+P346+P348+P350</f>
        <v>0</v>
      </c>
      <c r="R328" s="118">
        <f>R329+R332+R334+R341+R343+R346+R348+R350</f>
        <v>0</v>
      </c>
      <c r="T328" s="119">
        <f>T329+T332+T334+T341+T343+T346+T348+T350</f>
        <v>0</v>
      </c>
      <c r="AR328" s="113" t="s">
        <v>162</v>
      </c>
      <c r="AT328" s="120" t="s">
        <v>78</v>
      </c>
      <c r="AU328" s="120" t="s">
        <v>79</v>
      </c>
      <c r="AY328" s="113" t="s">
        <v>139</v>
      </c>
      <c r="BK328" s="121">
        <f>BK329+BK332+BK334+BK341+BK343+BK346+BK348+BK350</f>
        <v>0</v>
      </c>
    </row>
    <row r="329" spans="2:65" s="11" customFormat="1" ht="22.9" customHeight="1">
      <c r="B329" s="112"/>
      <c r="D329" s="113" t="s">
        <v>78</v>
      </c>
      <c r="E329" s="122" t="s">
        <v>842</v>
      </c>
      <c r="F329" s="122" t="s">
        <v>843</v>
      </c>
      <c r="I329" s="115"/>
      <c r="J329" s="123">
        <f>BK329</f>
        <v>0</v>
      </c>
      <c r="L329" s="112"/>
      <c r="M329" s="117"/>
      <c r="P329" s="118">
        <f>SUM(P330:P331)</f>
        <v>0</v>
      </c>
      <c r="R329" s="118">
        <f>SUM(R330:R331)</f>
        <v>0</v>
      </c>
      <c r="T329" s="119">
        <f>SUM(T330:T331)</f>
        <v>0</v>
      </c>
      <c r="AR329" s="113" t="s">
        <v>162</v>
      </c>
      <c r="AT329" s="120" t="s">
        <v>78</v>
      </c>
      <c r="AU329" s="120" t="s">
        <v>86</v>
      </c>
      <c r="AY329" s="113" t="s">
        <v>139</v>
      </c>
      <c r="BK329" s="121">
        <f>SUM(BK330:BK331)</f>
        <v>0</v>
      </c>
    </row>
    <row r="330" spans="2:65" s="1" customFormat="1" ht="16.5" customHeight="1">
      <c r="B330" s="28"/>
      <c r="C330" s="124" t="s">
        <v>844</v>
      </c>
      <c r="D330" s="124" t="s">
        <v>142</v>
      </c>
      <c r="E330" s="125" t="s">
        <v>845</v>
      </c>
      <c r="F330" s="126" t="s">
        <v>846</v>
      </c>
      <c r="G330" s="127" t="s">
        <v>158</v>
      </c>
      <c r="H330" s="128">
        <v>1</v>
      </c>
      <c r="I330" s="129"/>
      <c r="J330" s="130">
        <f>ROUND(I330*H330,2)</f>
        <v>0</v>
      </c>
      <c r="K330" s="126" t="s">
        <v>146</v>
      </c>
      <c r="L330" s="28"/>
      <c r="M330" s="131" t="s">
        <v>1</v>
      </c>
      <c r="N330" s="132" t="s">
        <v>44</v>
      </c>
      <c r="P330" s="133">
        <f>O330*H330</f>
        <v>0</v>
      </c>
      <c r="Q330" s="133">
        <v>0</v>
      </c>
      <c r="R330" s="133">
        <f>Q330*H330</f>
        <v>0</v>
      </c>
      <c r="S330" s="133">
        <v>0</v>
      </c>
      <c r="T330" s="134">
        <f>S330*H330</f>
        <v>0</v>
      </c>
      <c r="AR330" s="135" t="s">
        <v>847</v>
      </c>
      <c r="AT330" s="135" t="s">
        <v>142</v>
      </c>
      <c r="AU330" s="135" t="s">
        <v>88</v>
      </c>
      <c r="AY330" s="13" t="s">
        <v>139</v>
      </c>
      <c r="BE330" s="136">
        <f>IF(N330="základní",J330,0)</f>
        <v>0</v>
      </c>
      <c r="BF330" s="136">
        <f>IF(N330="snížená",J330,0)</f>
        <v>0</v>
      </c>
      <c r="BG330" s="136">
        <f>IF(N330="zákl. přenesená",J330,0)</f>
        <v>0</v>
      </c>
      <c r="BH330" s="136">
        <f>IF(N330="sníž. přenesená",J330,0)</f>
        <v>0</v>
      </c>
      <c r="BI330" s="136">
        <f>IF(N330="nulová",J330,0)</f>
        <v>0</v>
      </c>
      <c r="BJ330" s="13" t="s">
        <v>86</v>
      </c>
      <c r="BK330" s="136">
        <f>ROUND(I330*H330,2)</f>
        <v>0</v>
      </c>
      <c r="BL330" s="13" t="s">
        <v>847</v>
      </c>
      <c r="BM330" s="135" t="s">
        <v>848</v>
      </c>
    </row>
    <row r="331" spans="2:65" s="1" customFormat="1" ht="16.5" customHeight="1">
      <c r="B331" s="28"/>
      <c r="C331" s="124" t="s">
        <v>849</v>
      </c>
      <c r="D331" s="124" t="s">
        <v>142</v>
      </c>
      <c r="E331" s="125" t="s">
        <v>850</v>
      </c>
      <c r="F331" s="126" t="s">
        <v>851</v>
      </c>
      <c r="G331" s="127" t="s">
        <v>158</v>
      </c>
      <c r="H331" s="128">
        <v>1</v>
      </c>
      <c r="I331" s="129"/>
      <c r="J331" s="130">
        <f>ROUND(I331*H331,2)</f>
        <v>0</v>
      </c>
      <c r="K331" s="126" t="s">
        <v>146</v>
      </c>
      <c r="L331" s="28"/>
      <c r="M331" s="131" t="s">
        <v>1</v>
      </c>
      <c r="N331" s="132" t="s">
        <v>44</v>
      </c>
      <c r="P331" s="133">
        <f>O331*H331</f>
        <v>0</v>
      </c>
      <c r="Q331" s="133">
        <v>0</v>
      </c>
      <c r="R331" s="133">
        <f>Q331*H331</f>
        <v>0</v>
      </c>
      <c r="S331" s="133">
        <v>0</v>
      </c>
      <c r="T331" s="134">
        <f>S331*H331</f>
        <v>0</v>
      </c>
      <c r="AR331" s="135" t="s">
        <v>847</v>
      </c>
      <c r="AT331" s="135" t="s">
        <v>142</v>
      </c>
      <c r="AU331" s="135" t="s">
        <v>88</v>
      </c>
      <c r="AY331" s="13" t="s">
        <v>139</v>
      </c>
      <c r="BE331" s="136">
        <f>IF(N331="základní",J331,0)</f>
        <v>0</v>
      </c>
      <c r="BF331" s="136">
        <f>IF(N331="snížená",J331,0)</f>
        <v>0</v>
      </c>
      <c r="BG331" s="136">
        <f>IF(N331="zákl. přenesená",J331,0)</f>
        <v>0</v>
      </c>
      <c r="BH331" s="136">
        <f>IF(N331="sníž. přenesená",J331,0)</f>
        <v>0</v>
      </c>
      <c r="BI331" s="136">
        <f>IF(N331="nulová",J331,0)</f>
        <v>0</v>
      </c>
      <c r="BJ331" s="13" t="s">
        <v>86</v>
      </c>
      <c r="BK331" s="136">
        <f>ROUND(I331*H331,2)</f>
        <v>0</v>
      </c>
      <c r="BL331" s="13" t="s">
        <v>847</v>
      </c>
      <c r="BM331" s="135" t="s">
        <v>852</v>
      </c>
    </row>
    <row r="332" spans="2:65" s="11" customFormat="1" ht="22.9" customHeight="1">
      <c r="B332" s="112"/>
      <c r="D332" s="113" t="s">
        <v>78</v>
      </c>
      <c r="E332" s="122" t="s">
        <v>853</v>
      </c>
      <c r="F332" s="122" t="s">
        <v>854</v>
      </c>
      <c r="I332" s="115"/>
      <c r="J332" s="123">
        <f>BK332</f>
        <v>0</v>
      </c>
      <c r="L332" s="112"/>
      <c r="M332" s="117"/>
      <c r="P332" s="118">
        <f>P333</f>
        <v>0</v>
      </c>
      <c r="R332" s="118">
        <f>R333</f>
        <v>0</v>
      </c>
      <c r="T332" s="119">
        <f>T333</f>
        <v>0</v>
      </c>
      <c r="AR332" s="113" t="s">
        <v>162</v>
      </c>
      <c r="AT332" s="120" t="s">
        <v>78</v>
      </c>
      <c r="AU332" s="120" t="s">
        <v>86</v>
      </c>
      <c r="AY332" s="113" t="s">
        <v>139</v>
      </c>
      <c r="BK332" s="121">
        <f>BK333</f>
        <v>0</v>
      </c>
    </row>
    <row r="333" spans="2:65" s="1" customFormat="1" ht="16.5" customHeight="1">
      <c r="B333" s="28"/>
      <c r="C333" s="124" t="s">
        <v>855</v>
      </c>
      <c r="D333" s="124" t="s">
        <v>142</v>
      </c>
      <c r="E333" s="125" t="s">
        <v>856</v>
      </c>
      <c r="F333" s="126" t="s">
        <v>857</v>
      </c>
      <c r="G333" s="127" t="s">
        <v>145</v>
      </c>
      <c r="H333" s="128">
        <v>1</v>
      </c>
      <c r="I333" s="129"/>
      <c r="J333" s="130">
        <f>ROUND(I333*H333,2)</f>
        <v>0</v>
      </c>
      <c r="K333" s="126" t="s">
        <v>146</v>
      </c>
      <c r="L333" s="28"/>
      <c r="M333" s="131" t="s">
        <v>1</v>
      </c>
      <c r="N333" s="132" t="s">
        <v>44</v>
      </c>
      <c r="P333" s="133">
        <f>O333*H333</f>
        <v>0</v>
      </c>
      <c r="Q333" s="133">
        <v>0</v>
      </c>
      <c r="R333" s="133">
        <f>Q333*H333</f>
        <v>0</v>
      </c>
      <c r="S333" s="133">
        <v>0</v>
      </c>
      <c r="T333" s="134">
        <f>S333*H333</f>
        <v>0</v>
      </c>
      <c r="AR333" s="135" t="s">
        <v>847</v>
      </c>
      <c r="AT333" s="135" t="s">
        <v>142</v>
      </c>
      <c r="AU333" s="135" t="s">
        <v>88</v>
      </c>
      <c r="AY333" s="13" t="s">
        <v>139</v>
      </c>
      <c r="BE333" s="136">
        <f>IF(N333="základní",J333,0)</f>
        <v>0</v>
      </c>
      <c r="BF333" s="136">
        <f>IF(N333="snížená",J333,0)</f>
        <v>0</v>
      </c>
      <c r="BG333" s="136">
        <f>IF(N333="zákl. přenesená",J333,0)</f>
        <v>0</v>
      </c>
      <c r="BH333" s="136">
        <f>IF(N333="sníž. přenesená",J333,0)</f>
        <v>0</v>
      </c>
      <c r="BI333" s="136">
        <f>IF(N333="nulová",J333,0)</f>
        <v>0</v>
      </c>
      <c r="BJ333" s="13" t="s">
        <v>86</v>
      </c>
      <c r="BK333" s="136">
        <f>ROUND(I333*H333,2)</f>
        <v>0</v>
      </c>
      <c r="BL333" s="13" t="s">
        <v>847</v>
      </c>
      <c r="BM333" s="135" t="s">
        <v>858</v>
      </c>
    </row>
    <row r="334" spans="2:65" s="11" customFormat="1" ht="22.9" customHeight="1">
      <c r="B334" s="112"/>
      <c r="D334" s="113" t="s">
        <v>78</v>
      </c>
      <c r="E334" s="122" t="s">
        <v>859</v>
      </c>
      <c r="F334" s="122" t="s">
        <v>860</v>
      </c>
      <c r="I334" s="115"/>
      <c r="J334" s="123">
        <f>BK334</f>
        <v>0</v>
      </c>
      <c r="L334" s="112"/>
      <c r="M334" s="117"/>
      <c r="P334" s="118">
        <f>SUM(P335:P340)</f>
        <v>0</v>
      </c>
      <c r="R334" s="118">
        <f>SUM(R335:R340)</f>
        <v>0</v>
      </c>
      <c r="T334" s="119">
        <f>SUM(T335:T340)</f>
        <v>0</v>
      </c>
      <c r="AR334" s="113" t="s">
        <v>162</v>
      </c>
      <c r="AT334" s="120" t="s">
        <v>78</v>
      </c>
      <c r="AU334" s="120" t="s">
        <v>86</v>
      </c>
      <c r="AY334" s="113" t="s">
        <v>139</v>
      </c>
      <c r="BK334" s="121">
        <f>SUM(BK335:BK340)</f>
        <v>0</v>
      </c>
    </row>
    <row r="335" spans="2:65" s="1" customFormat="1" ht="16.5" customHeight="1">
      <c r="B335" s="28"/>
      <c r="C335" s="124" t="s">
        <v>861</v>
      </c>
      <c r="D335" s="124" t="s">
        <v>142</v>
      </c>
      <c r="E335" s="125" t="s">
        <v>862</v>
      </c>
      <c r="F335" s="126" t="s">
        <v>863</v>
      </c>
      <c r="G335" s="127" t="s">
        <v>158</v>
      </c>
      <c r="H335" s="128">
        <v>1</v>
      </c>
      <c r="I335" s="129"/>
      <c r="J335" s="130">
        <f t="shared" ref="J335:J340" si="120">ROUND(I335*H335,2)</f>
        <v>0</v>
      </c>
      <c r="K335" s="126" t="s">
        <v>146</v>
      </c>
      <c r="L335" s="28"/>
      <c r="M335" s="131" t="s">
        <v>1</v>
      </c>
      <c r="N335" s="132" t="s">
        <v>44</v>
      </c>
      <c r="P335" s="133">
        <f t="shared" ref="P335:P340" si="121">O335*H335</f>
        <v>0</v>
      </c>
      <c r="Q335" s="133">
        <v>0</v>
      </c>
      <c r="R335" s="133">
        <f t="shared" ref="R335:R340" si="122">Q335*H335</f>
        <v>0</v>
      </c>
      <c r="S335" s="133">
        <v>0</v>
      </c>
      <c r="T335" s="134">
        <f t="shared" ref="T335:T340" si="123">S335*H335</f>
        <v>0</v>
      </c>
      <c r="AR335" s="135" t="s">
        <v>847</v>
      </c>
      <c r="AT335" s="135" t="s">
        <v>142</v>
      </c>
      <c r="AU335" s="135" t="s">
        <v>88</v>
      </c>
      <c r="AY335" s="13" t="s">
        <v>139</v>
      </c>
      <c r="BE335" s="136">
        <f t="shared" ref="BE335:BE340" si="124">IF(N335="základní",J335,0)</f>
        <v>0</v>
      </c>
      <c r="BF335" s="136">
        <f t="shared" ref="BF335:BF340" si="125">IF(N335="snížená",J335,0)</f>
        <v>0</v>
      </c>
      <c r="BG335" s="136">
        <f t="shared" ref="BG335:BG340" si="126">IF(N335="zákl. přenesená",J335,0)</f>
        <v>0</v>
      </c>
      <c r="BH335" s="136">
        <f t="shared" ref="BH335:BH340" si="127">IF(N335="sníž. přenesená",J335,0)</f>
        <v>0</v>
      </c>
      <c r="BI335" s="136">
        <f t="shared" ref="BI335:BI340" si="128">IF(N335="nulová",J335,0)</f>
        <v>0</v>
      </c>
      <c r="BJ335" s="13" t="s">
        <v>86</v>
      </c>
      <c r="BK335" s="136">
        <f t="shared" ref="BK335:BK340" si="129">ROUND(I335*H335,2)</f>
        <v>0</v>
      </c>
      <c r="BL335" s="13" t="s">
        <v>847</v>
      </c>
      <c r="BM335" s="135" t="s">
        <v>864</v>
      </c>
    </row>
    <row r="336" spans="2:65" s="1" customFormat="1" ht="16.5" customHeight="1">
      <c r="B336" s="28"/>
      <c r="C336" s="124" t="s">
        <v>865</v>
      </c>
      <c r="D336" s="124" t="s">
        <v>142</v>
      </c>
      <c r="E336" s="125" t="s">
        <v>866</v>
      </c>
      <c r="F336" s="126" t="s">
        <v>867</v>
      </c>
      <c r="G336" s="127" t="s">
        <v>158</v>
      </c>
      <c r="H336" s="128">
        <v>1</v>
      </c>
      <c r="I336" s="129"/>
      <c r="J336" s="130">
        <f t="shared" si="120"/>
        <v>0</v>
      </c>
      <c r="K336" s="126" t="s">
        <v>146</v>
      </c>
      <c r="L336" s="28"/>
      <c r="M336" s="131" t="s">
        <v>1</v>
      </c>
      <c r="N336" s="132" t="s">
        <v>44</v>
      </c>
      <c r="P336" s="133">
        <f t="shared" si="121"/>
        <v>0</v>
      </c>
      <c r="Q336" s="133">
        <v>0</v>
      </c>
      <c r="R336" s="133">
        <f t="shared" si="122"/>
        <v>0</v>
      </c>
      <c r="S336" s="133">
        <v>0</v>
      </c>
      <c r="T336" s="134">
        <f t="shared" si="123"/>
        <v>0</v>
      </c>
      <c r="AR336" s="135" t="s">
        <v>847</v>
      </c>
      <c r="AT336" s="135" t="s">
        <v>142</v>
      </c>
      <c r="AU336" s="135" t="s">
        <v>88</v>
      </c>
      <c r="AY336" s="13" t="s">
        <v>139</v>
      </c>
      <c r="BE336" s="136">
        <f t="shared" si="124"/>
        <v>0</v>
      </c>
      <c r="BF336" s="136">
        <f t="shared" si="125"/>
        <v>0</v>
      </c>
      <c r="BG336" s="136">
        <f t="shared" si="126"/>
        <v>0</v>
      </c>
      <c r="BH336" s="136">
        <f t="shared" si="127"/>
        <v>0</v>
      </c>
      <c r="BI336" s="136">
        <f t="shared" si="128"/>
        <v>0</v>
      </c>
      <c r="BJ336" s="13" t="s">
        <v>86</v>
      </c>
      <c r="BK336" s="136">
        <f t="shared" si="129"/>
        <v>0</v>
      </c>
      <c r="BL336" s="13" t="s">
        <v>847</v>
      </c>
      <c r="BM336" s="135" t="s">
        <v>868</v>
      </c>
    </row>
    <row r="337" spans="2:65" s="1" customFormat="1" ht="16.5" customHeight="1">
      <c r="B337" s="28"/>
      <c r="C337" s="124" t="s">
        <v>869</v>
      </c>
      <c r="D337" s="124" t="s">
        <v>142</v>
      </c>
      <c r="E337" s="125" t="s">
        <v>870</v>
      </c>
      <c r="F337" s="126" t="s">
        <v>871</v>
      </c>
      <c r="G337" s="127" t="s">
        <v>158</v>
      </c>
      <c r="H337" s="128">
        <v>1</v>
      </c>
      <c r="I337" s="129"/>
      <c r="J337" s="130">
        <f t="shared" si="120"/>
        <v>0</v>
      </c>
      <c r="K337" s="126" t="s">
        <v>146</v>
      </c>
      <c r="L337" s="28"/>
      <c r="M337" s="131" t="s">
        <v>1</v>
      </c>
      <c r="N337" s="132" t="s">
        <v>44</v>
      </c>
      <c r="P337" s="133">
        <f t="shared" si="121"/>
        <v>0</v>
      </c>
      <c r="Q337" s="133">
        <v>0</v>
      </c>
      <c r="R337" s="133">
        <f t="shared" si="122"/>
        <v>0</v>
      </c>
      <c r="S337" s="133">
        <v>0</v>
      </c>
      <c r="T337" s="134">
        <f t="shared" si="123"/>
        <v>0</v>
      </c>
      <c r="AR337" s="135" t="s">
        <v>847</v>
      </c>
      <c r="AT337" s="135" t="s">
        <v>142</v>
      </c>
      <c r="AU337" s="135" t="s">
        <v>88</v>
      </c>
      <c r="AY337" s="13" t="s">
        <v>139</v>
      </c>
      <c r="BE337" s="136">
        <f t="shared" si="124"/>
        <v>0</v>
      </c>
      <c r="BF337" s="136">
        <f t="shared" si="125"/>
        <v>0</v>
      </c>
      <c r="BG337" s="136">
        <f t="shared" si="126"/>
        <v>0</v>
      </c>
      <c r="BH337" s="136">
        <f t="shared" si="127"/>
        <v>0</v>
      </c>
      <c r="BI337" s="136">
        <f t="shared" si="128"/>
        <v>0</v>
      </c>
      <c r="BJ337" s="13" t="s">
        <v>86</v>
      </c>
      <c r="BK337" s="136">
        <f t="shared" si="129"/>
        <v>0</v>
      </c>
      <c r="BL337" s="13" t="s">
        <v>847</v>
      </c>
      <c r="BM337" s="135" t="s">
        <v>872</v>
      </c>
    </row>
    <row r="338" spans="2:65" s="1" customFormat="1" ht="24.2" customHeight="1">
      <c r="B338" s="28"/>
      <c r="C338" s="124" t="s">
        <v>873</v>
      </c>
      <c r="D338" s="124" t="s">
        <v>142</v>
      </c>
      <c r="E338" s="125" t="s">
        <v>874</v>
      </c>
      <c r="F338" s="126" t="s">
        <v>875</v>
      </c>
      <c r="G338" s="127" t="s">
        <v>158</v>
      </c>
      <c r="H338" s="128">
        <v>1</v>
      </c>
      <c r="I338" s="129"/>
      <c r="J338" s="130">
        <f t="shared" si="120"/>
        <v>0</v>
      </c>
      <c r="K338" s="126" t="s">
        <v>146</v>
      </c>
      <c r="L338" s="28"/>
      <c r="M338" s="131" t="s">
        <v>1</v>
      </c>
      <c r="N338" s="132" t="s">
        <v>44</v>
      </c>
      <c r="P338" s="133">
        <f t="shared" si="121"/>
        <v>0</v>
      </c>
      <c r="Q338" s="133">
        <v>0</v>
      </c>
      <c r="R338" s="133">
        <f t="shared" si="122"/>
        <v>0</v>
      </c>
      <c r="S338" s="133">
        <v>0</v>
      </c>
      <c r="T338" s="134">
        <f t="shared" si="123"/>
        <v>0</v>
      </c>
      <c r="AR338" s="135" t="s">
        <v>847</v>
      </c>
      <c r="AT338" s="135" t="s">
        <v>142</v>
      </c>
      <c r="AU338" s="135" t="s">
        <v>88</v>
      </c>
      <c r="AY338" s="13" t="s">
        <v>139</v>
      </c>
      <c r="BE338" s="136">
        <f t="shared" si="124"/>
        <v>0</v>
      </c>
      <c r="BF338" s="136">
        <f t="shared" si="125"/>
        <v>0</v>
      </c>
      <c r="BG338" s="136">
        <f t="shared" si="126"/>
        <v>0</v>
      </c>
      <c r="BH338" s="136">
        <f t="shared" si="127"/>
        <v>0</v>
      </c>
      <c r="BI338" s="136">
        <f t="shared" si="128"/>
        <v>0</v>
      </c>
      <c r="BJ338" s="13" t="s">
        <v>86</v>
      </c>
      <c r="BK338" s="136">
        <f t="shared" si="129"/>
        <v>0</v>
      </c>
      <c r="BL338" s="13" t="s">
        <v>847</v>
      </c>
      <c r="BM338" s="135" t="s">
        <v>876</v>
      </c>
    </row>
    <row r="339" spans="2:65" s="1" customFormat="1" ht="16.5" customHeight="1">
      <c r="B339" s="28"/>
      <c r="C339" s="124" t="s">
        <v>877</v>
      </c>
      <c r="D339" s="124" t="s">
        <v>142</v>
      </c>
      <c r="E339" s="125" t="s">
        <v>878</v>
      </c>
      <c r="F339" s="126" t="s">
        <v>879</v>
      </c>
      <c r="G339" s="127" t="s">
        <v>158</v>
      </c>
      <c r="H339" s="128">
        <v>1</v>
      </c>
      <c r="I339" s="129"/>
      <c r="J339" s="130">
        <f t="shared" si="120"/>
        <v>0</v>
      </c>
      <c r="K339" s="126" t="s">
        <v>146</v>
      </c>
      <c r="L339" s="28"/>
      <c r="M339" s="131" t="s">
        <v>1</v>
      </c>
      <c r="N339" s="132" t="s">
        <v>44</v>
      </c>
      <c r="P339" s="133">
        <f t="shared" si="121"/>
        <v>0</v>
      </c>
      <c r="Q339" s="133">
        <v>0</v>
      </c>
      <c r="R339" s="133">
        <f t="shared" si="122"/>
        <v>0</v>
      </c>
      <c r="S339" s="133">
        <v>0</v>
      </c>
      <c r="T339" s="134">
        <f t="shared" si="123"/>
        <v>0</v>
      </c>
      <c r="AR339" s="135" t="s">
        <v>847</v>
      </c>
      <c r="AT339" s="135" t="s">
        <v>142</v>
      </c>
      <c r="AU339" s="135" t="s">
        <v>88</v>
      </c>
      <c r="AY339" s="13" t="s">
        <v>139</v>
      </c>
      <c r="BE339" s="136">
        <f t="shared" si="124"/>
        <v>0</v>
      </c>
      <c r="BF339" s="136">
        <f t="shared" si="125"/>
        <v>0</v>
      </c>
      <c r="BG339" s="136">
        <f t="shared" si="126"/>
        <v>0</v>
      </c>
      <c r="BH339" s="136">
        <f t="shared" si="127"/>
        <v>0</v>
      </c>
      <c r="BI339" s="136">
        <f t="shared" si="128"/>
        <v>0</v>
      </c>
      <c r="BJ339" s="13" t="s">
        <v>86</v>
      </c>
      <c r="BK339" s="136">
        <f t="shared" si="129"/>
        <v>0</v>
      </c>
      <c r="BL339" s="13" t="s">
        <v>847</v>
      </c>
      <c r="BM339" s="135" t="s">
        <v>880</v>
      </c>
    </row>
    <row r="340" spans="2:65" s="1" customFormat="1" ht="16.5" customHeight="1">
      <c r="B340" s="28"/>
      <c r="C340" s="124" t="s">
        <v>881</v>
      </c>
      <c r="D340" s="124" t="s">
        <v>142</v>
      </c>
      <c r="E340" s="125" t="s">
        <v>882</v>
      </c>
      <c r="F340" s="126" t="s">
        <v>883</v>
      </c>
      <c r="G340" s="127" t="s">
        <v>158</v>
      </c>
      <c r="H340" s="128">
        <v>1</v>
      </c>
      <c r="I340" s="129"/>
      <c r="J340" s="130">
        <f t="shared" si="120"/>
        <v>0</v>
      </c>
      <c r="K340" s="126" t="s">
        <v>146</v>
      </c>
      <c r="L340" s="28"/>
      <c r="M340" s="131" t="s">
        <v>1</v>
      </c>
      <c r="N340" s="132" t="s">
        <v>44</v>
      </c>
      <c r="P340" s="133">
        <f t="shared" si="121"/>
        <v>0</v>
      </c>
      <c r="Q340" s="133">
        <v>0</v>
      </c>
      <c r="R340" s="133">
        <f t="shared" si="122"/>
        <v>0</v>
      </c>
      <c r="S340" s="133">
        <v>0</v>
      </c>
      <c r="T340" s="134">
        <f t="shared" si="123"/>
        <v>0</v>
      </c>
      <c r="AR340" s="135" t="s">
        <v>847</v>
      </c>
      <c r="AT340" s="135" t="s">
        <v>142</v>
      </c>
      <c r="AU340" s="135" t="s">
        <v>88</v>
      </c>
      <c r="AY340" s="13" t="s">
        <v>139</v>
      </c>
      <c r="BE340" s="136">
        <f t="shared" si="124"/>
        <v>0</v>
      </c>
      <c r="BF340" s="136">
        <f t="shared" si="125"/>
        <v>0</v>
      </c>
      <c r="BG340" s="136">
        <f t="shared" si="126"/>
        <v>0</v>
      </c>
      <c r="BH340" s="136">
        <f t="shared" si="127"/>
        <v>0</v>
      </c>
      <c r="BI340" s="136">
        <f t="shared" si="128"/>
        <v>0</v>
      </c>
      <c r="BJ340" s="13" t="s">
        <v>86</v>
      </c>
      <c r="BK340" s="136">
        <f t="shared" si="129"/>
        <v>0</v>
      </c>
      <c r="BL340" s="13" t="s">
        <v>847</v>
      </c>
      <c r="BM340" s="135" t="s">
        <v>884</v>
      </c>
    </row>
    <row r="341" spans="2:65" s="11" customFormat="1" ht="22.9" customHeight="1">
      <c r="B341" s="112"/>
      <c r="D341" s="113" t="s">
        <v>78</v>
      </c>
      <c r="E341" s="122" t="s">
        <v>885</v>
      </c>
      <c r="F341" s="122" t="s">
        <v>886</v>
      </c>
      <c r="I341" s="115"/>
      <c r="J341" s="123">
        <f>BK341</f>
        <v>0</v>
      </c>
      <c r="L341" s="112"/>
      <c r="M341" s="117"/>
      <c r="P341" s="118">
        <f>P342</f>
        <v>0</v>
      </c>
      <c r="R341" s="118">
        <f>R342</f>
        <v>0</v>
      </c>
      <c r="T341" s="119">
        <f>T342</f>
        <v>0</v>
      </c>
      <c r="AR341" s="113" t="s">
        <v>162</v>
      </c>
      <c r="AT341" s="120" t="s">
        <v>78</v>
      </c>
      <c r="AU341" s="120" t="s">
        <v>86</v>
      </c>
      <c r="AY341" s="113" t="s">
        <v>139</v>
      </c>
      <c r="BK341" s="121">
        <f>BK342</f>
        <v>0</v>
      </c>
    </row>
    <row r="342" spans="2:65" s="1" customFormat="1" ht="24.2" customHeight="1">
      <c r="B342" s="28"/>
      <c r="C342" s="124" t="s">
        <v>887</v>
      </c>
      <c r="D342" s="124" t="s">
        <v>142</v>
      </c>
      <c r="E342" s="125" t="s">
        <v>888</v>
      </c>
      <c r="F342" s="126" t="s">
        <v>889</v>
      </c>
      <c r="G342" s="127" t="s">
        <v>158</v>
      </c>
      <c r="H342" s="128">
        <v>1</v>
      </c>
      <c r="I342" s="129"/>
      <c r="J342" s="130">
        <f>ROUND(I342*H342,2)</f>
        <v>0</v>
      </c>
      <c r="K342" s="126" t="s">
        <v>146</v>
      </c>
      <c r="L342" s="28"/>
      <c r="M342" s="131" t="s">
        <v>1</v>
      </c>
      <c r="N342" s="132" t="s">
        <v>44</v>
      </c>
      <c r="P342" s="133">
        <f>O342*H342</f>
        <v>0</v>
      </c>
      <c r="Q342" s="133">
        <v>0</v>
      </c>
      <c r="R342" s="133">
        <f>Q342*H342</f>
        <v>0</v>
      </c>
      <c r="S342" s="133">
        <v>0</v>
      </c>
      <c r="T342" s="134">
        <f>S342*H342</f>
        <v>0</v>
      </c>
      <c r="AR342" s="135" t="s">
        <v>847</v>
      </c>
      <c r="AT342" s="135" t="s">
        <v>142</v>
      </c>
      <c r="AU342" s="135" t="s">
        <v>88</v>
      </c>
      <c r="AY342" s="13" t="s">
        <v>139</v>
      </c>
      <c r="BE342" s="136">
        <f>IF(N342="základní",J342,0)</f>
        <v>0</v>
      </c>
      <c r="BF342" s="136">
        <f>IF(N342="snížená",J342,0)</f>
        <v>0</v>
      </c>
      <c r="BG342" s="136">
        <f>IF(N342="zákl. přenesená",J342,0)</f>
        <v>0</v>
      </c>
      <c r="BH342" s="136">
        <f>IF(N342="sníž. přenesená",J342,0)</f>
        <v>0</v>
      </c>
      <c r="BI342" s="136">
        <f>IF(N342="nulová",J342,0)</f>
        <v>0</v>
      </c>
      <c r="BJ342" s="13" t="s">
        <v>86</v>
      </c>
      <c r="BK342" s="136">
        <f>ROUND(I342*H342,2)</f>
        <v>0</v>
      </c>
      <c r="BL342" s="13" t="s">
        <v>847</v>
      </c>
      <c r="BM342" s="135" t="s">
        <v>890</v>
      </c>
    </row>
    <row r="343" spans="2:65" s="11" customFormat="1" ht="22.9" customHeight="1">
      <c r="B343" s="112"/>
      <c r="D343" s="113" t="s">
        <v>78</v>
      </c>
      <c r="E343" s="122" t="s">
        <v>891</v>
      </c>
      <c r="F343" s="122" t="s">
        <v>892</v>
      </c>
      <c r="I343" s="115"/>
      <c r="J343" s="123">
        <f>BK343</f>
        <v>0</v>
      </c>
      <c r="L343" s="112"/>
      <c r="M343" s="117"/>
      <c r="P343" s="118">
        <f>SUM(P344:P345)</f>
        <v>0</v>
      </c>
      <c r="R343" s="118">
        <f>SUM(R344:R345)</f>
        <v>0</v>
      </c>
      <c r="T343" s="119">
        <f>SUM(T344:T345)</f>
        <v>0</v>
      </c>
      <c r="AR343" s="113" t="s">
        <v>162</v>
      </c>
      <c r="AT343" s="120" t="s">
        <v>78</v>
      </c>
      <c r="AU343" s="120" t="s">
        <v>86</v>
      </c>
      <c r="AY343" s="113" t="s">
        <v>139</v>
      </c>
      <c r="BK343" s="121">
        <f>SUM(BK344:BK345)</f>
        <v>0</v>
      </c>
    </row>
    <row r="344" spans="2:65" s="1" customFormat="1" ht="16.5" customHeight="1">
      <c r="B344" s="28"/>
      <c r="C344" s="124" t="s">
        <v>893</v>
      </c>
      <c r="D344" s="124" t="s">
        <v>142</v>
      </c>
      <c r="E344" s="125" t="s">
        <v>894</v>
      </c>
      <c r="F344" s="126" t="s">
        <v>895</v>
      </c>
      <c r="G344" s="127" t="s">
        <v>158</v>
      </c>
      <c r="H344" s="128">
        <v>1</v>
      </c>
      <c r="I344" s="129"/>
      <c r="J344" s="130">
        <f>ROUND(I344*H344,2)</f>
        <v>0</v>
      </c>
      <c r="K344" s="126" t="s">
        <v>146</v>
      </c>
      <c r="L344" s="28"/>
      <c r="M344" s="131" t="s">
        <v>1</v>
      </c>
      <c r="N344" s="132" t="s">
        <v>44</v>
      </c>
      <c r="P344" s="133">
        <f>O344*H344</f>
        <v>0</v>
      </c>
      <c r="Q344" s="133">
        <v>0</v>
      </c>
      <c r="R344" s="133">
        <f>Q344*H344</f>
        <v>0</v>
      </c>
      <c r="S344" s="133">
        <v>0</v>
      </c>
      <c r="T344" s="134">
        <f>S344*H344</f>
        <v>0</v>
      </c>
      <c r="AR344" s="135" t="s">
        <v>847</v>
      </c>
      <c r="AT344" s="135" t="s">
        <v>142</v>
      </c>
      <c r="AU344" s="135" t="s">
        <v>88</v>
      </c>
      <c r="AY344" s="13" t="s">
        <v>139</v>
      </c>
      <c r="BE344" s="136">
        <f>IF(N344="základní",J344,0)</f>
        <v>0</v>
      </c>
      <c r="BF344" s="136">
        <f>IF(N344="snížená",J344,0)</f>
        <v>0</v>
      </c>
      <c r="BG344" s="136">
        <f>IF(N344="zákl. přenesená",J344,0)</f>
        <v>0</v>
      </c>
      <c r="BH344" s="136">
        <f>IF(N344="sníž. přenesená",J344,0)</f>
        <v>0</v>
      </c>
      <c r="BI344" s="136">
        <f>IF(N344="nulová",J344,0)</f>
        <v>0</v>
      </c>
      <c r="BJ344" s="13" t="s">
        <v>86</v>
      </c>
      <c r="BK344" s="136">
        <f>ROUND(I344*H344,2)</f>
        <v>0</v>
      </c>
      <c r="BL344" s="13" t="s">
        <v>847</v>
      </c>
      <c r="BM344" s="135" t="s">
        <v>896</v>
      </c>
    </row>
    <row r="345" spans="2:65" s="1" customFormat="1" ht="21.75" customHeight="1">
      <c r="B345" s="28"/>
      <c r="C345" s="124" t="s">
        <v>897</v>
      </c>
      <c r="D345" s="124" t="s">
        <v>142</v>
      </c>
      <c r="E345" s="125" t="s">
        <v>898</v>
      </c>
      <c r="F345" s="126" t="s">
        <v>899</v>
      </c>
      <c r="G345" s="127" t="s">
        <v>158</v>
      </c>
      <c r="H345" s="128">
        <v>1</v>
      </c>
      <c r="I345" s="129"/>
      <c r="J345" s="130">
        <f>ROUND(I345*H345,2)</f>
        <v>0</v>
      </c>
      <c r="K345" s="126" t="s">
        <v>146</v>
      </c>
      <c r="L345" s="28"/>
      <c r="M345" s="131" t="s">
        <v>1</v>
      </c>
      <c r="N345" s="132" t="s">
        <v>44</v>
      </c>
      <c r="P345" s="133">
        <f>O345*H345</f>
        <v>0</v>
      </c>
      <c r="Q345" s="133">
        <v>0</v>
      </c>
      <c r="R345" s="133">
        <f>Q345*H345</f>
        <v>0</v>
      </c>
      <c r="S345" s="133">
        <v>0</v>
      </c>
      <c r="T345" s="134">
        <f>S345*H345</f>
        <v>0</v>
      </c>
      <c r="AR345" s="135" t="s">
        <v>847</v>
      </c>
      <c r="AT345" s="135" t="s">
        <v>142</v>
      </c>
      <c r="AU345" s="135" t="s">
        <v>88</v>
      </c>
      <c r="AY345" s="13" t="s">
        <v>139</v>
      </c>
      <c r="BE345" s="136">
        <f>IF(N345="základní",J345,0)</f>
        <v>0</v>
      </c>
      <c r="BF345" s="136">
        <f>IF(N345="snížená",J345,0)</f>
        <v>0</v>
      </c>
      <c r="BG345" s="136">
        <f>IF(N345="zákl. přenesená",J345,0)</f>
        <v>0</v>
      </c>
      <c r="BH345" s="136">
        <f>IF(N345="sníž. přenesená",J345,0)</f>
        <v>0</v>
      </c>
      <c r="BI345" s="136">
        <f>IF(N345="nulová",J345,0)</f>
        <v>0</v>
      </c>
      <c r="BJ345" s="13" t="s">
        <v>86</v>
      </c>
      <c r="BK345" s="136">
        <f>ROUND(I345*H345,2)</f>
        <v>0</v>
      </c>
      <c r="BL345" s="13" t="s">
        <v>847</v>
      </c>
      <c r="BM345" s="135" t="s">
        <v>900</v>
      </c>
    </row>
    <row r="346" spans="2:65" s="11" customFormat="1" ht="22.9" customHeight="1">
      <c r="B346" s="112"/>
      <c r="D346" s="113" t="s">
        <v>78</v>
      </c>
      <c r="E346" s="122" t="s">
        <v>901</v>
      </c>
      <c r="F346" s="122" t="s">
        <v>902</v>
      </c>
      <c r="I346" s="115"/>
      <c r="J346" s="123">
        <f>BK346</f>
        <v>0</v>
      </c>
      <c r="L346" s="112"/>
      <c r="M346" s="117"/>
      <c r="P346" s="118">
        <f>P347</f>
        <v>0</v>
      </c>
      <c r="R346" s="118">
        <f>R347</f>
        <v>0</v>
      </c>
      <c r="T346" s="119">
        <f>T347</f>
        <v>0</v>
      </c>
      <c r="AR346" s="113" t="s">
        <v>162</v>
      </c>
      <c r="AT346" s="120" t="s">
        <v>78</v>
      </c>
      <c r="AU346" s="120" t="s">
        <v>86</v>
      </c>
      <c r="AY346" s="113" t="s">
        <v>139</v>
      </c>
      <c r="BK346" s="121">
        <f>BK347</f>
        <v>0</v>
      </c>
    </row>
    <row r="347" spans="2:65" s="1" customFormat="1" ht="16.5" customHeight="1">
      <c r="B347" s="28"/>
      <c r="C347" s="124" t="s">
        <v>903</v>
      </c>
      <c r="D347" s="124" t="s">
        <v>142</v>
      </c>
      <c r="E347" s="125" t="s">
        <v>904</v>
      </c>
      <c r="F347" s="126" t="s">
        <v>905</v>
      </c>
      <c r="G347" s="127" t="s">
        <v>158</v>
      </c>
      <c r="H347" s="128">
        <v>1</v>
      </c>
      <c r="I347" s="129"/>
      <c r="J347" s="130">
        <f>ROUND(I347*H347,2)</f>
        <v>0</v>
      </c>
      <c r="K347" s="126" t="s">
        <v>146</v>
      </c>
      <c r="L347" s="28"/>
      <c r="M347" s="131" t="s">
        <v>1</v>
      </c>
      <c r="N347" s="132" t="s">
        <v>44</v>
      </c>
      <c r="P347" s="133">
        <f>O347*H347</f>
        <v>0</v>
      </c>
      <c r="Q347" s="133">
        <v>0</v>
      </c>
      <c r="R347" s="133">
        <f>Q347*H347</f>
        <v>0</v>
      </c>
      <c r="S347" s="133">
        <v>0</v>
      </c>
      <c r="T347" s="134">
        <f>S347*H347</f>
        <v>0</v>
      </c>
      <c r="AR347" s="135" t="s">
        <v>847</v>
      </c>
      <c r="AT347" s="135" t="s">
        <v>142</v>
      </c>
      <c r="AU347" s="135" t="s">
        <v>88</v>
      </c>
      <c r="AY347" s="13" t="s">
        <v>139</v>
      </c>
      <c r="BE347" s="136">
        <f>IF(N347="základní",J347,0)</f>
        <v>0</v>
      </c>
      <c r="BF347" s="136">
        <f>IF(N347="snížená",J347,0)</f>
        <v>0</v>
      </c>
      <c r="BG347" s="136">
        <f>IF(N347="zákl. přenesená",J347,0)</f>
        <v>0</v>
      </c>
      <c r="BH347" s="136">
        <f>IF(N347="sníž. přenesená",J347,0)</f>
        <v>0</v>
      </c>
      <c r="BI347" s="136">
        <f>IF(N347="nulová",J347,0)</f>
        <v>0</v>
      </c>
      <c r="BJ347" s="13" t="s">
        <v>86</v>
      </c>
      <c r="BK347" s="136">
        <f>ROUND(I347*H347,2)</f>
        <v>0</v>
      </c>
      <c r="BL347" s="13" t="s">
        <v>847</v>
      </c>
      <c r="BM347" s="135" t="s">
        <v>906</v>
      </c>
    </row>
    <row r="348" spans="2:65" s="11" customFormat="1" ht="22.9" customHeight="1">
      <c r="B348" s="112"/>
      <c r="D348" s="113" t="s">
        <v>78</v>
      </c>
      <c r="E348" s="122" t="s">
        <v>907</v>
      </c>
      <c r="F348" s="122" t="s">
        <v>908</v>
      </c>
      <c r="I348" s="115"/>
      <c r="J348" s="123">
        <f>BK348</f>
        <v>0</v>
      </c>
      <c r="L348" s="112"/>
      <c r="M348" s="117"/>
      <c r="P348" s="118">
        <f>P349</f>
        <v>0</v>
      </c>
      <c r="R348" s="118">
        <f>R349</f>
        <v>0</v>
      </c>
      <c r="T348" s="119">
        <f>T349</f>
        <v>0</v>
      </c>
      <c r="AR348" s="113" t="s">
        <v>162</v>
      </c>
      <c r="AT348" s="120" t="s">
        <v>78</v>
      </c>
      <c r="AU348" s="120" t="s">
        <v>86</v>
      </c>
      <c r="AY348" s="113" t="s">
        <v>139</v>
      </c>
      <c r="BK348" s="121">
        <f>BK349</f>
        <v>0</v>
      </c>
    </row>
    <row r="349" spans="2:65" s="1" customFormat="1" ht="16.5" customHeight="1">
      <c r="B349" s="28"/>
      <c r="C349" s="124" t="s">
        <v>909</v>
      </c>
      <c r="D349" s="124" t="s">
        <v>142</v>
      </c>
      <c r="E349" s="125" t="s">
        <v>910</v>
      </c>
      <c r="F349" s="126" t="s">
        <v>911</v>
      </c>
      <c r="G349" s="127" t="s">
        <v>158</v>
      </c>
      <c r="H349" s="128">
        <v>1</v>
      </c>
      <c r="I349" s="129"/>
      <c r="J349" s="130">
        <f>ROUND(I349*H349,2)</f>
        <v>0</v>
      </c>
      <c r="K349" s="126" t="s">
        <v>146</v>
      </c>
      <c r="L349" s="28"/>
      <c r="M349" s="131" t="s">
        <v>1</v>
      </c>
      <c r="N349" s="132" t="s">
        <v>44</v>
      </c>
      <c r="P349" s="133">
        <f>O349*H349</f>
        <v>0</v>
      </c>
      <c r="Q349" s="133">
        <v>0</v>
      </c>
      <c r="R349" s="133">
        <f>Q349*H349</f>
        <v>0</v>
      </c>
      <c r="S349" s="133">
        <v>0</v>
      </c>
      <c r="T349" s="134">
        <f>S349*H349</f>
        <v>0</v>
      </c>
      <c r="AR349" s="135" t="s">
        <v>847</v>
      </c>
      <c r="AT349" s="135" t="s">
        <v>142</v>
      </c>
      <c r="AU349" s="135" t="s">
        <v>88</v>
      </c>
      <c r="AY349" s="13" t="s">
        <v>139</v>
      </c>
      <c r="BE349" s="136">
        <f>IF(N349="základní",J349,0)</f>
        <v>0</v>
      </c>
      <c r="BF349" s="136">
        <f>IF(N349="snížená",J349,0)</f>
        <v>0</v>
      </c>
      <c r="BG349" s="136">
        <f>IF(N349="zákl. přenesená",J349,0)</f>
        <v>0</v>
      </c>
      <c r="BH349" s="136">
        <f>IF(N349="sníž. přenesená",J349,0)</f>
        <v>0</v>
      </c>
      <c r="BI349" s="136">
        <f>IF(N349="nulová",J349,0)</f>
        <v>0</v>
      </c>
      <c r="BJ349" s="13" t="s">
        <v>86</v>
      </c>
      <c r="BK349" s="136">
        <f>ROUND(I349*H349,2)</f>
        <v>0</v>
      </c>
      <c r="BL349" s="13" t="s">
        <v>847</v>
      </c>
      <c r="BM349" s="135" t="s">
        <v>912</v>
      </c>
    </row>
    <row r="350" spans="2:65" s="11" customFormat="1" ht="22.9" customHeight="1">
      <c r="B350" s="112"/>
      <c r="D350" s="113" t="s">
        <v>78</v>
      </c>
      <c r="E350" s="122" t="s">
        <v>913</v>
      </c>
      <c r="F350" s="122" t="s">
        <v>914</v>
      </c>
      <c r="I350" s="115"/>
      <c r="J350" s="123">
        <f>BK350</f>
        <v>0</v>
      </c>
      <c r="L350" s="112"/>
      <c r="M350" s="117"/>
      <c r="P350" s="118">
        <f>P351</f>
        <v>0</v>
      </c>
      <c r="R350" s="118">
        <f>R351</f>
        <v>0</v>
      </c>
      <c r="T350" s="119">
        <f>T351</f>
        <v>0</v>
      </c>
      <c r="AR350" s="113" t="s">
        <v>162</v>
      </c>
      <c r="AT350" s="120" t="s">
        <v>78</v>
      </c>
      <c r="AU350" s="120" t="s">
        <v>86</v>
      </c>
      <c r="AY350" s="113" t="s">
        <v>139</v>
      </c>
      <c r="BK350" s="121">
        <f>BK351</f>
        <v>0</v>
      </c>
    </row>
    <row r="351" spans="2:65" s="1" customFormat="1" ht="16.5" customHeight="1">
      <c r="B351" s="28"/>
      <c r="C351" s="124" t="s">
        <v>915</v>
      </c>
      <c r="D351" s="124" t="s">
        <v>142</v>
      </c>
      <c r="E351" s="125" t="s">
        <v>916</v>
      </c>
      <c r="F351" s="126" t="s">
        <v>917</v>
      </c>
      <c r="G351" s="127" t="s">
        <v>158</v>
      </c>
      <c r="H351" s="128">
        <v>1</v>
      </c>
      <c r="I351" s="129"/>
      <c r="J351" s="130">
        <f>ROUND(I351*H351,2)</f>
        <v>0</v>
      </c>
      <c r="K351" s="126" t="s">
        <v>146</v>
      </c>
      <c r="L351" s="28"/>
      <c r="M351" s="148" t="s">
        <v>1</v>
      </c>
      <c r="N351" s="149" t="s">
        <v>44</v>
      </c>
      <c r="O351" s="150"/>
      <c r="P351" s="151">
        <f>O351*H351</f>
        <v>0</v>
      </c>
      <c r="Q351" s="151">
        <v>0</v>
      </c>
      <c r="R351" s="151">
        <f>Q351*H351</f>
        <v>0</v>
      </c>
      <c r="S351" s="151">
        <v>0</v>
      </c>
      <c r="T351" s="152">
        <f>S351*H351</f>
        <v>0</v>
      </c>
      <c r="AR351" s="135" t="s">
        <v>847</v>
      </c>
      <c r="AT351" s="135" t="s">
        <v>142</v>
      </c>
      <c r="AU351" s="135" t="s">
        <v>88</v>
      </c>
      <c r="AY351" s="13" t="s">
        <v>139</v>
      </c>
      <c r="BE351" s="136">
        <f>IF(N351="základní",J351,0)</f>
        <v>0</v>
      </c>
      <c r="BF351" s="136">
        <f>IF(N351="snížená",J351,0)</f>
        <v>0</v>
      </c>
      <c r="BG351" s="136">
        <f>IF(N351="zákl. přenesená",J351,0)</f>
        <v>0</v>
      </c>
      <c r="BH351" s="136">
        <f>IF(N351="sníž. přenesená",J351,0)</f>
        <v>0</v>
      </c>
      <c r="BI351" s="136">
        <f>IF(N351="nulová",J351,0)</f>
        <v>0</v>
      </c>
      <c r="BJ351" s="13" t="s">
        <v>86</v>
      </c>
      <c r="BK351" s="136">
        <f>ROUND(I351*H351,2)</f>
        <v>0</v>
      </c>
      <c r="BL351" s="13" t="s">
        <v>847</v>
      </c>
      <c r="BM351" s="135" t="s">
        <v>918</v>
      </c>
    </row>
    <row r="352" spans="2:65" s="1" customFormat="1" ht="6.95" customHeight="1">
      <c r="B352" s="40"/>
      <c r="C352" s="41"/>
      <c r="D352" s="41"/>
      <c r="E352" s="41"/>
      <c r="F352" s="41"/>
      <c r="G352" s="41"/>
      <c r="H352" s="41"/>
      <c r="I352" s="41"/>
      <c r="J352" s="41"/>
      <c r="K352" s="41"/>
      <c r="L352" s="28"/>
    </row>
  </sheetData>
  <sheetProtection algorithmName="SHA-512" hashValue="W4J1xR6t8uuNcVr1bFbUgLWuLyY+dfk1ljpK6RrkeDAXPIHhUdaisufcEWNk8SWpceZz9FVy0OrFOu74JR3ZTw==" saltValue="W5uAYqEX88VAAhSusz5gZLP2zWLGclS3ymhg1LpvI09CcrrHQ/e3b3BBPISbVh+YzM+p7yuPsXs47AIyU8XvTw==" spinCount="100000" sheet="1" objects="1" scenarios="1" formatColumns="0" formatRows="0" autoFilter="0"/>
  <autoFilter ref="C142:K351" xr:uid="{00000000-0009-0000-0000-000001000000}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  <pageSetup paperSize="9" scale="7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307020 - Plynofikace kotelny</vt:lpstr>
      <vt:lpstr>'307020 - Plynofikace kotelny'!Názvy_tisku</vt:lpstr>
      <vt:lpstr>'Rekapitulace stavby'!Názvy_tisku</vt:lpstr>
      <vt:lpstr>'307020 - Plynofikace kotelny'!Oblast_tisku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Chýle</dc:creator>
  <cp:lastModifiedBy>Václav Chýle</cp:lastModifiedBy>
  <cp:lastPrinted>2024-12-10T08:14:47Z</cp:lastPrinted>
  <dcterms:created xsi:type="dcterms:W3CDTF">2024-12-10T08:10:09Z</dcterms:created>
  <dcterms:modified xsi:type="dcterms:W3CDTF">2024-12-10T08:14:55Z</dcterms:modified>
</cp:coreProperties>
</file>